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180" windowHeight="11130"/>
  </bookViews>
  <sheets>
    <sheet name="Tabelle1" sheetId="1" r:id="rId1"/>
    <sheet name="Tabelle2" sheetId="2" r:id="rId2"/>
    <sheet name="Tabelle3" sheetId="3" r:id="rId3"/>
  </sheets>
  <calcPr calcId="145621"/>
</workbook>
</file>

<file path=xl/calcChain.xml><?xml version="1.0" encoding="utf-8"?>
<calcChain xmlns="http://schemas.openxmlformats.org/spreadsheetml/2006/main">
  <c r="E130" i="1" l="1"/>
  <c r="F130" i="1"/>
  <c r="E129" i="1"/>
  <c r="F129" i="1"/>
  <c r="E128" i="1"/>
  <c r="F128" i="1"/>
  <c r="E127" i="1"/>
  <c r="F127" i="1"/>
  <c r="E126" i="1"/>
  <c r="F126" i="1"/>
  <c r="E125" i="1"/>
  <c r="F125" i="1"/>
  <c r="E124" i="1"/>
  <c r="F124" i="1"/>
  <c r="E123" i="1"/>
  <c r="F123" i="1"/>
  <c r="E122" i="1"/>
  <c r="F122" i="1"/>
  <c r="E121" i="1"/>
  <c r="F121" i="1"/>
  <c r="E120" i="1"/>
  <c r="F120" i="1"/>
  <c r="E119" i="1"/>
  <c r="F119" i="1"/>
  <c r="E118" i="1"/>
  <c r="F118" i="1"/>
  <c r="E117" i="1"/>
  <c r="F117" i="1"/>
  <c r="E116" i="1"/>
  <c r="F116" i="1"/>
  <c r="E115" i="1"/>
  <c r="F115" i="1"/>
  <c r="E114" i="1"/>
  <c r="F114" i="1"/>
  <c r="E113" i="1"/>
  <c r="F113" i="1"/>
  <c r="E112" i="1"/>
  <c r="F112" i="1"/>
  <c r="E111" i="1"/>
  <c r="F111" i="1"/>
  <c r="E110" i="1"/>
  <c r="F110" i="1"/>
  <c r="E109" i="1"/>
  <c r="F109" i="1"/>
  <c r="E108" i="1"/>
  <c r="F108" i="1"/>
  <c r="E107" i="1"/>
  <c r="E106" i="1"/>
  <c r="F106" i="1"/>
  <c r="E105" i="1"/>
  <c r="F105" i="1"/>
  <c r="E104" i="1"/>
  <c r="F104" i="1"/>
  <c r="E103" i="1"/>
  <c r="F103" i="1"/>
  <c r="E102" i="1"/>
  <c r="E101" i="1"/>
  <c r="F101" i="1"/>
  <c r="E100" i="1"/>
  <c r="F100" i="1"/>
  <c r="E99" i="1"/>
  <c r="F99" i="1"/>
  <c r="E98" i="1"/>
  <c r="F98" i="1"/>
  <c r="E97" i="1"/>
  <c r="F97" i="1"/>
  <c r="E96" i="1"/>
  <c r="E95" i="1"/>
  <c r="F95" i="1"/>
  <c r="E94" i="1"/>
  <c r="F94" i="1"/>
  <c r="E93" i="1"/>
  <c r="F93" i="1"/>
  <c r="E92" i="1"/>
  <c r="F92" i="1"/>
  <c r="E91" i="1"/>
  <c r="E90" i="1"/>
  <c r="F90" i="1"/>
  <c r="E89" i="1"/>
  <c r="F89" i="1"/>
  <c r="E88" i="1"/>
  <c r="F88" i="1"/>
  <c r="E87" i="1"/>
  <c r="F87" i="1"/>
  <c r="E86" i="1"/>
  <c r="F86" i="1"/>
  <c r="E85" i="1"/>
  <c r="F85" i="1"/>
  <c r="E84" i="1"/>
  <c r="F84" i="1"/>
  <c r="E83" i="1"/>
  <c r="F83" i="1"/>
  <c r="E82" i="1"/>
  <c r="F82" i="1"/>
  <c r="E81" i="1"/>
  <c r="F81" i="1"/>
  <c r="E80" i="1"/>
  <c r="F80" i="1"/>
  <c r="E79" i="1"/>
  <c r="F79" i="1"/>
  <c r="E78" i="1"/>
  <c r="E77" i="1"/>
  <c r="F77" i="1"/>
  <c r="E76" i="1"/>
  <c r="E75" i="1"/>
  <c r="E74" i="1"/>
  <c r="F74" i="1"/>
  <c r="E73" i="1"/>
  <c r="F73" i="1"/>
  <c r="E72" i="1"/>
  <c r="E71" i="1"/>
  <c r="F71" i="1"/>
  <c r="E70" i="1"/>
  <c r="E69" i="1"/>
  <c r="F69" i="1"/>
  <c r="E68" i="1"/>
  <c r="F68" i="1"/>
  <c r="E67" i="1"/>
  <c r="F67" i="1"/>
  <c r="E66" i="1"/>
  <c r="E65" i="1"/>
  <c r="F65" i="1"/>
  <c r="E64" i="1"/>
  <c r="F64" i="1"/>
  <c r="E63" i="1"/>
  <c r="F63" i="1"/>
  <c r="E62" i="1"/>
  <c r="F62" i="1"/>
  <c r="E61" i="1"/>
  <c r="F61" i="1"/>
  <c r="E60" i="1"/>
  <c r="F60" i="1"/>
  <c r="E59" i="1"/>
  <c r="F59" i="1"/>
  <c r="E58" i="1"/>
  <c r="F58" i="1"/>
  <c r="E57" i="1"/>
  <c r="F57" i="1"/>
  <c r="E56" i="1"/>
  <c r="F56" i="1"/>
  <c r="E55" i="1"/>
  <c r="E54" i="1"/>
  <c r="F54" i="1"/>
  <c r="E53" i="1"/>
  <c r="F53" i="1"/>
  <c r="E52" i="1"/>
  <c r="E51" i="1"/>
  <c r="F51" i="1"/>
  <c r="E50" i="1"/>
  <c r="F50" i="1"/>
  <c r="E49" i="1"/>
  <c r="F49" i="1"/>
  <c r="E48" i="1"/>
  <c r="E47" i="1"/>
  <c r="F47" i="1"/>
  <c r="E46" i="1"/>
  <c r="F46" i="1"/>
  <c r="E45" i="1"/>
  <c r="F45" i="1"/>
  <c r="E44" i="1"/>
  <c r="E43" i="1"/>
  <c r="F43" i="1"/>
  <c r="E42" i="1"/>
  <c r="F42" i="1"/>
  <c r="E41" i="1"/>
  <c r="E40" i="1"/>
  <c r="E39" i="1"/>
  <c r="F39" i="1"/>
  <c r="E38" i="1"/>
  <c r="E37" i="1"/>
  <c r="F37" i="1"/>
  <c r="E36" i="1"/>
  <c r="F36" i="1"/>
  <c r="E35" i="1"/>
  <c r="E34" i="1" l="1"/>
  <c r="F34" i="1"/>
  <c r="E33" i="1"/>
  <c r="F33" i="1"/>
  <c r="E32" i="1"/>
  <c r="F32" i="1"/>
  <c r="E31" i="1"/>
  <c r="F31" i="1"/>
  <c r="E30" i="1"/>
  <c r="F30" i="1"/>
  <c r="E29" i="1"/>
  <c r="F29" i="1"/>
  <c r="E28" i="1"/>
  <c r="F28" i="1"/>
  <c r="E27" i="1"/>
  <c r="F27" i="1"/>
  <c r="E26" i="1"/>
  <c r="F26" i="1"/>
  <c r="E25" i="1"/>
  <c r="F24" i="1"/>
  <c r="E24" i="1"/>
  <c r="E23" i="1" l="1"/>
  <c r="F22" i="1"/>
  <c r="E22" i="1"/>
  <c r="E21" i="1"/>
  <c r="F20" i="1"/>
  <c r="E20" i="1"/>
  <c r="F19" i="1"/>
  <c r="E19" i="1"/>
  <c r="F17" i="1"/>
  <c r="E17" i="1"/>
  <c r="F16" i="1"/>
  <c r="E16" i="1"/>
  <c r="E15" i="1"/>
  <c r="F14" i="1"/>
  <c r="E14" i="1"/>
  <c r="F13" i="1"/>
  <c r="E13" i="1"/>
  <c r="F12" i="1"/>
  <c r="E12" i="1"/>
  <c r="F11" i="1"/>
  <c r="E11" i="1"/>
  <c r="F10" i="1"/>
  <c r="E10" i="1"/>
  <c r="E9" i="1"/>
  <c r="E8" i="1"/>
  <c r="F7" i="1"/>
  <c r="E7" i="1"/>
  <c r="F6" i="1"/>
  <c r="E6" i="1"/>
  <c r="F18" i="1"/>
  <c r="E18" i="1"/>
  <c r="E5" i="1"/>
</calcChain>
</file>

<file path=xl/sharedStrings.xml><?xml version="1.0" encoding="utf-8"?>
<sst xmlns="http://schemas.openxmlformats.org/spreadsheetml/2006/main" count="1130" uniqueCount="809">
  <si>
    <t xml:space="preserve">Picture </t>
  </si>
  <si>
    <t>Design</t>
  </si>
  <si>
    <t>University</t>
  </si>
  <si>
    <t>Prize money</t>
  </si>
  <si>
    <t>Entry</t>
  </si>
  <si>
    <t>Entry description</t>
  </si>
  <si>
    <t>Jury statement</t>
  </si>
  <si>
    <t>Topic</t>
  </si>
  <si>
    <t xml:space="preserve"> Bike-centered City 2030</t>
  </si>
  <si>
    <t>323-212467</t>
  </si>
  <si>
    <t>URBILITY</t>
  </si>
  <si>
    <t>323-215716</t>
  </si>
  <si>
    <t>Blink Brake</t>
  </si>
  <si>
    <t>323-219664</t>
  </si>
  <si>
    <t>YOYOKE Bicycle</t>
  </si>
  <si>
    <t>323-210920</t>
  </si>
  <si>
    <t>Rebell</t>
  </si>
  <si>
    <t>323-212335</t>
  </si>
  <si>
    <t>concept FLOW</t>
  </si>
  <si>
    <t>323-216581</t>
  </si>
  <si>
    <t>UBike System Improvement</t>
  </si>
  <si>
    <t>323-217550</t>
  </si>
  <si>
    <t>Check Wrist</t>
  </si>
  <si>
    <t>PUBLIC VALUE</t>
  </si>
  <si>
    <t>323-219711</t>
  </si>
  <si>
    <t>Each devastated cities</t>
  </si>
  <si>
    <t>323-203977</t>
  </si>
  <si>
    <t>Louis Mullen</t>
  </si>
  <si>
    <t>323-211146</t>
  </si>
  <si>
    <t>Grasshopper</t>
  </si>
  <si>
    <t>323-216853</t>
  </si>
  <si>
    <t>B Drone</t>
  </si>
  <si>
    <t>323-215237</t>
  </si>
  <si>
    <t>The seesaw well</t>
  </si>
  <si>
    <t>323-217144</t>
  </si>
  <si>
    <t>Safety Rescue</t>
  </si>
  <si>
    <t>323-219230</t>
  </si>
  <si>
    <t>Back Home</t>
  </si>
  <si>
    <t>HANSGROHE DESIGN PRIZE 2017 by iF</t>
  </si>
  <si>
    <t>323-215044</t>
  </si>
  <si>
    <t>Lifting Sink</t>
  </si>
  <si>
    <t>323-219881</t>
  </si>
  <si>
    <t>Movable Rotation</t>
  </si>
  <si>
    <t>323-218971</t>
  </si>
  <si>
    <t>Rail Kitchen Faucet</t>
  </si>
  <si>
    <t>323-220420</t>
  </si>
  <si>
    <t>H2Wall</t>
  </si>
  <si>
    <t>323-212846</t>
  </si>
  <si>
    <t>Water Curtain</t>
  </si>
  <si>
    <t>HAIER DESIGN PRIZE 2017 by iF</t>
  </si>
  <si>
    <t>323-210473</t>
  </si>
  <si>
    <t>The polaroid pickles pot</t>
  </si>
  <si>
    <t>323-211994</t>
  </si>
  <si>
    <t>Airpresso</t>
  </si>
  <si>
    <t>323-215311</t>
  </si>
  <si>
    <t>Dumpling Course</t>
  </si>
  <si>
    <t>323-215747</t>
  </si>
  <si>
    <t>Mogu</t>
  </si>
  <si>
    <t>323-217354</t>
  </si>
  <si>
    <t>Smoke Gets In Your Eye</t>
  </si>
  <si>
    <t>323-217966</t>
  </si>
  <si>
    <t>Folding-fan Shower</t>
  </si>
  <si>
    <t>323-218815</t>
  </si>
  <si>
    <t>Maetdol(=millstone)</t>
  </si>
  <si>
    <t>323-219108</t>
  </si>
  <si>
    <t>Habitat Landscape</t>
  </si>
  <si>
    <t>323-219707</t>
  </si>
  <si>
    <t>Delite</t>
  </si>
  <si>
    <t>323-220247</t>
  </si>
  <si>
    <t>KETTLE</t>
  </si>
  <si>
    <t>Term</t>
  </si>
  <si>
    <t>Pickles pot</t>
  </si>
  <si>
    <t>Air solution</t>
  </si>
  <si>
    <t>Dumpling concept teaching</t>
  </si>
  <si>
    <t>Food cooler</t>
  </si>
  <si>
    <t>Hood</t>
  </si>
  <si>
    <t>Shower</t>
  </si>
  <si>
    <t>Coffee maker</t>
  </si>
  <si>
    <t>Faucet</t>
  </si>
  <si>
    <t>Table light</t>
  </si>
  <si>
    <t>Water purifier</t>
  </si>
  <si>
    <t>Peicheng Guo</t>
  </si>
  <si>
    <t>SiQian Hou
Jiashu Bei
Kezia Armah</t>
  </si>
  <si>
    <t xml:space="preserve">Erin  Karlsson </t>
  </si>
  <si>
    <t>Chian-Yu Jiang</t>
  </si>
  <si>
    <t>Yamin Huang</t>
  </si>
  <si>
    <t>Hyeju Yoon
Chieun Jang
Juchang Ham
Sanghyeon Na</t>
  </si>
  <si>
    <t>Chaosheng Yang
Linyuan Yang_x000D_
Yu Su
Yiqi Huang</t>
  </si>
  <si>
    <t>Govind Sharma
S. Anup Chander</t>
  </si>
  <si>
    <t>EUR 500</t>
  </si>
  <si>
    <t>EUR 2,000</t>
  </si>
  <si>
    <t>EUR 1,500</t>
  </si>
  <si>
    <t>Sink</t>
  </si>
  <si>
    <t>Water dispenser</t>
  </si>
  <si>
    <t>Lucas Ruffinengo</t>
  </si>
  <si>
    <t>Jiaqing Zhang
Chen Gao 
Xin Ai
Liye Zhang</t>
  </si>
  <si>
    <t>Mobile app</t>
  </si>
  <si>
    <t>EUR 1,000</t>
  </si>
  <si>
    <t>EUR 600</t>
  </si>
  <si>
    <t>EUR 350</t>
  </si>
  <si>
    <t>Sheida Azizollahi
Sohrab Azizollahi</t>
  </si>
  <si>
    <t>Julian Mangold</t>
  </si>
  <si>
    <t>Jeong Hwan Shon</t>
  </si>
  <si>
    <t>XueFei Liu</t>
  </si>
  <si>
    <t>Yuanxuan Huang
Zhongwen Zhao
Hao Yu
Yang Yang</t>
  </si>
  <si>
    <t>Bike concept for elderly people</t>
  </si>
  <si>
    <t>Brake system</t>
  </si>
  <si>
    <t>Bicycle</t>
  </si>
  <si>
    <t>Bike concept</t>
  </si>
  <si>
    <t>Bike sharing system</t>
  </si>
  <si>
    <t>Low frequency massager</t>
  </si>
  <si>
    <t>Danny Stoermer</t>
  </si>
  <si>
    <t>Keitaro Tsuji</t>
  </si>
  <si>
    <t xml:space="preserve">Helen Ho </t>
  </si>
  <si>
    <t>Hyunsu Park</t>
  </si>
  <si>
    <t>This e-bike uses intelligent motor control to help people with different riding skills to comfortably bike together. A great way to support people who may not have a competitive biking attitude, but just want to join a ride.</t>
  </si>
  <si>
    <t>This design provides an elegant solution to support people who want to carry groceries in their bike bags. Side wheels that fold out when the bags are filled support the bike rider when carrying a heavy load, which could otherwise interfer with the rider's balance. Particularly great for the elderly!</t>
  </si>
  <si>
    <t>This product brings sustainability to the experience of using a bicycle. The user's daily changing needs are met by this product concept and the system. No need to buy many different accessories, they can all be rented. It supports a positive attitude to decrease consumption and to encourage bike sharing.</t>
  </si>
  <si>
    <t>If it works - great.</t>
  </si>
  <si>
    <t>A simple solution that works. It's a good way to get to work.</t>
  </si>
  <si>
    <t>It's a great idea worth investigating on how to build using waste products, not only in crisis regions.</t>
  </si>
  <si>
    <t>The idea of transforming used packaging into toys that children can play with really makes sense. And that’s what makes it so obviously good. We all know that children in refugee camps don’t have a lot to laugh about. This idea is sure to give the children a welcome change of pace and brighten their day. In a very simple way. The most modest of means produce impressive results. How great is that!</t>
  </si>
  <si>
    <t>Not the newest idea in the world, but this is a wheelchair that works very well in terms of design. It shows a lot of insight, too: of course, 
young children would much rather be using a nice-looking, practical, fun means of locomotion than a wheelchair 
that looks like it has come straight out of the hospital.</t>
  </si>
  <si>
    <t>The drones-in-the-drone can locate people who have been buried alive after an earthquake so that
 precious time is not lost and the rate of survival is higher.</t>
  </si>
  <si>
    <t>Water is pumped up out of a well in a fun, easy way: by children playing on a seesaw. 
Their playful activity sets the well’s pumping system in motion.</t>
  </si>
  <si>
    <t>This is a very simple technical solution and could have very positive impact.</t>
  </si>
  <si>
    <t>If this app were developed together with the UNHCR, it could have a positive impact. My only question is how many people actually have access to an iphone? Maybe not enough?</t>
  </si>
  <si>
    <t>Very ingenious solution to transform a working area supplied with water into a kitchen sink with different volumes 
simply by zooming in and out of different basin sizes.  The successful combination of materials adds a high 
quality  look to the stainless steel surfaces.</t>
  </si>
  <si>
    <t>This innovative kitchen water dispenser breaks with the convention of using a common kitchen faucet in combination with a measuring jug. It differentiates between cleaning and filling. As a result, it reflects the modern design language of a kitchen tool that doesn´t remind you of a kitchen or bathroom fitting.</t>
  </si>
  <si>
    <t>This traditional pickle pot brings new convenience to the users. Applying the principle of polarization, the lid allows users to 'see inside' without having to open the pot.</t>
  </si>
  <si>
    <t>This is a minimalistic and simple design. Full of zen, it literally brings fresh air from various regions to users. It is a really interesting experience.</t>
  </si>
  <si>
    <t>This design is not only an introduction to a cooking method but also to a food culture. The book turns into a souvenir  worth collecting. After using it, foreigners will be better able to understand Chinese culture.</t>
  </si>
  <si>
    <t>MOGU uses an ancient method of storing food in North Africa to provides an energy-saving method of food conservation for users in warm-weather climates. It is as useful as it is modern.</t>
  </si>
  <si>
    <t>The natural combination of form and function makes this product beautiful and artistic, not only in appearance but also in content.</t>
  </si>
  <si>
    <t>This design, with one-of-a-kind traditional charm, places the experience of using a folding in a bathroom context. It can take on different forms to bring different experiences and  feelings to the users.</t>
  </si>
  <si>
    <t xml:space="preserve">This design interprets local cultural elements and follows up on conventional methods by integrating the way in which a traditional millstone works. </t>
  </si>
  <si>
    <t xml:space="preserve">This product applies a sense of rhythm to the product to bring the beautiful visual experience of  a Chinese landscape painting to the bathroom. </t>
  </si>
  <si>
    <t>This lamp, inspired by wedding traditions, conveys positive assocations of Indian culture. Users appreciate the perfect combination of functionality and brand language.</t>
  </si>
  <si>
    <t>With a simple and appealing appearance, this design reminds users of past experiences. The product integrity and details show that this is a mature work.</t>
  </si>
  <si>
    <t>YOYOKE Bicycle lets you choose the different accessories to meet your daily needs of a bicycle. People can use a variety of bicycle accessories to build their own YOYOKE Bicycle. It provides a new way to use your bike to show your lifestyle and personality. YOYOKE Bicycle has also created an ecology-minded bike rental community to encourage more people to join the bike travel team. Every family in the community can apply for a basic YOYOKE Bicycle for free on the official website, and they can rent other bicycle accessories when needed. The accessories can be free of charge when the cost of renting the accessory reaches a certain value.</t>
  </si>
  <si>
    <t>When people ride a bike for a long time, they overstrain their wrists, and carpal tunnel syndrome occurs frequently. This low-frequency massager is a good remedy for carpal tunnel syndrome. However, it is very inconvenient to massage your wrist with a regular low-frequency massager. So I designed a new low-frequency massager. Check Wrist is a new type of low-frequency massage device to cure it. According to the way the user wears it, it can massage in narrow or broad dimension. Ordinary user can wear it as bracelet, also getting bio information through mobile app.</t>
  </si>
  <si>
    <t>The purpose of "YouBike" is to encourage citizens to use low-pollution and low-energy-consumption bike sharing by deploying the short-distance transit vehicles. However, the system now transports bicycles between full and empty rental stations by truck, which leads to a result cross to the purpose: increasing air pollution. The concept of the new system stimulates citizens to have higher preference to use the Ubike for reverse commuting, so as to replace the need for trucks. Reduction of price calculated by this system creates a favorable loop to actual environmentally friendly life.</t>
  </si>
  <si>
    <t>Blink Brake is a brake system designed to diminish the accidents of cycling by braking the rear wheel firstly before the front wheel in one brake lever. In an emergent situation, rider often cannot immediately decide to pull the left or right brake lever and might cause a horrible accident. Therefore, with this new brake system, all you have to do is one movement – pull the brake lever harder to stop your bicycle.</t>
  </si>
  <si>
    <t>The objective was to develop solutions aimed at preserving and encouraging older people in mobility and independence. The focus in this was on cycling mobility, since this has a strong preventative effect in relation to the lifestyle diseases of today. Especially for older people, this effect has a bearing on mobility, an active lifestyle and social participation. The central hypothesis when working on a new type of bicycle suited to the demands and requirements of older people was this: stability and visibility in road traffic contribute to increased safety when cycling.</t>
  </si>
  <si>
    <t>If you are a cyclist you might have experienced an uncomfortable moment when you unwillingly turned down a call from very experienced riders or friends for a long ride or touring because they were much faster than you and you might not be able to catch up with them on a ride. O (concept FLOW) utilizes power regeneration system and "Mechanical Assist" to fill the gap by enabling bike lovers to go even faster – and further side by side. Whether you are a highly experienced rider or just starting to ride, O can serve as the bridge between the people in different skill categories and help them to shape a new cycling community all together.</t>
  </si>
  <si>
    <t>After some destructive events like earthquakes and wars, there will be destroyed areas and a vast volume of debris and trashes, some of them recyclable and others non-recyclable. This project tries to use the trashes which are non-recyclable and also harmful for the environment, specially for countries which were destroyed in wars and are not wealthy enough to build their cities up again. Overall, there is a plan for a city near to Syrian culture and its local architecture, and also there are some metal fences that can be filled with non-recyclable trashes of destroyed buildings, so we can provide a simple area for living.</t>
  </si>
  <si>
    <t>Back Home is a mobile phone app that cleverly uses fingerprint identification technology on mobile phones to help families find their lost members and to help those who are lost go home. The traditional method of finding a lost person is very difficult, the information is limited and inaccurate. Back Home app is committed to using the popular mobile phone fingerprint recognition technology to build a convenient and accurate tracing network, which will help more people in need return into their warm home!</t>
  </si>
  <si>
    <t>Earthquake rescue is a thorny problem for people. It is already very difficult to rescue people in the ruins. However, frequent aftershocks increase the difficulty of rescue. The rescue channel Safety Rescue, to a certain extent, solves this problem. This product uses an irreversible stretch structure that users can turn into a stable triangular channel by pulling up the handle, which provides a safe environment for rescue. Rescue workers need to carry it to a place that impends to collapse, then it can provide protection when the accident occurs.</t>
  </si>
  <si>
    <t>The earthquake occupies the third largest proportion among disasters in the whole world. Due to recent earthquakes, a typical disaster accident damaging life tends to increase frequently. The reason for the increase in the number of deaths in the event of earthquake disaster situations is missing 72 hours golden time. The concept of this drone is "Drone in Drone." There are small drones in the mother drone, able to navigate cramped gaps. Therefore, it is possible to quickly search the area for missing people and rescue injured people while ensuring the safety of rescuers by inserting a drone into a dangerous area.</t>
  </si>
  <si>
    <t>Nowadays, the ancient pressurized well is still widely utilized in most parts of Africa. Fetching water for daily use has become a routine for many African children. The ordinary pressurized well is generally designed for adults. The process of pressurizing water is fatiguing and tiresome. This design attaches a seesaw structure to the well. With the seesaw swinging back and forth, the piston under the well is activated and the water is driven up. In this way, not only the adults can fetch water normally, but also the kids can amuse themselves while getting water.</t>
  </si>
  <si>
    <t>The background: in my bachelor thesis I have been developing a mobility concept for young children with disabilities for a company in Denmark. I believe a wheelchair for kids must be much more fun! The idea: due to its low height and compact size the Grasshopper is fast and agile. The natural sitting position enables the toddler to stand up easily and to free itself when it gets stuck. The height adjusting mechanism forms the basis for social interaction with peers in kindergarten. The tail of the product invites other children to interact and ride together. Therefore, the Grasshopper is much more sporty, social and playful.</t>
  </si>
  <si>
    <t>Half of all refugees are children and almost 70% are illiterate. One child refugee told a UN aid worker: “I have no future, my schooling days are over.” Whilst they spend time in exile, it should be used as an opportunity to rebuild their lives. With limited resources and irregular structure throughout camps, I wanted to create something to aid their hearts and minds through the use of their hands and imagination. This packaging aid offers an opportunity to create toys with the benefit of learning basic literacy skills making them more employable in the future.</t>
  </si>
  <si>
    <t>One way to avoid wasting water is to make users aware of how much they consume: H2Wall allows you to choose the exact amount of water you need to fill a recipient and calculates the monthly water consumption. It makes cooking easier and reduces waste. Also, the flat wall-mounted shape of H2Wall makes it possible to install it in any room of the house.</t>
  </si>
  <si>
    <t>Movable Rotation is a sink specially designed for water use in tomorrow’s kitchen. Not like the traditional ones, it can change the temperature when rotated, which can successfully avoid water pollution and splash. Water in the shape of annular column can be better used to clean ingredients and utensils. At the same time, it is easy to be taken away to do scrubbing everywhere. Movable Rotation not only helps avoid water waste and pollution, but also brings better user experience and more thorough cleaning.</t>
  </si>
  <si>
    <t>A dining menu of Asian’s culture usually contains soup. For cooking soup, pour water into a pot and move it from the sink to gas stove or take water from another container and pour it into the pot. The pierced rail in the sink with moving substation was designed to avoid this inconvenience. Due to the slidable substation the facet can be moved to the gas stove and thus the water can directly be poured into the pot.</t>
  </si>
  <si>
    <t>Consisting of three layers of nested metal, Lifting Sink succeeds in adjusting its storage capacity. Users can choose from different metal inlays to form different sized sinks so as to contain different objects. For example, when few things need washing, choose the smallest metal ring to form a small sized sink. Putting this way, things could be easily covered with just little water, and it takes less time to get a full cover. Lifting Sink can improve the water utilization rate in kitchen and raise public awareness of water saving.</t>
  </si>
  <si>
    <t>Water Curtain – sensor faucet: this is a faucet design which can control the quantity of water by adjusting the size of the water flow. The shape of the faucet’s outlet is like a nappe, the outlet position can change according to the object changes. It can be used at the same time, which can increase the interactivity between kitchen and people.</t>
  </si>
  <si>
    <t>Tilting and pouring is a key point of Chinese culture in drinking water. But common water purifiers only have pushing lever to pour water. KETTLE, the new water purifier, suggests familiar experience of pouring water like using kettle in Chinese culture. And also to solve the oil pollution caused by Chinese food, KETTLE has washable fabric cover instead of plastic housing. It can decorate the water purifier with fabric's patterns or color.</t>
  </si>
  <si>
    <t>Delite is an elegant portable table light. In current scenario, keeping table light on at night attracts insects due to presence of UV in the light source. Normal lights therefore attract more insects at night. Delite addresses this issue using OLED light panels. The design of this table light is inspired from the traditions involved around Indian marriages. It conveys a story on how a married couple beautifully build their relationship along with their families and live a prosperous life with the blessings of the elders. Delite therefore can be an inspirational product to people all over the world.</t>
  </si>
  <si>
    <t>This is a coffee maker which uses the principle of millstone. It minimizes the destruction of nutrients. Also we can enjoy various coffee by adjusting the particle size of beans through the interval between runner and bed stone. It can maintain freshness of beans by grinding them and extracting coffee simultaneously. We described the image of millstone, using stone-textured plastic. You can use it by pushing the button. By pushing it, the handle will come out and the water will start to boil. The beans will grind into powder if you turn the handle. Then the boiled water and powder will be combined. Finally, it will dispense coffee through the filter.</t>
  </si>
  <si>
    <t>Different showers of different sizes bring different experiences, but switching the modes is troublesome. We want to solve this problem and make the transition more fluent and elegant. We found a traditional Chinese object, folding fan, to help us solve this problem. A folding fan changes its area through folding, which inspired us to utilize this design. When using Folding-fan Shower, you can press the button on the handle to control the change of shower area, which creates different showering experiences. The shape of the shower comes from traditional Chinese folding fan, showing a different kind of Oriental flavor.</t>
  </si>
  <si>
    <t>There is always something in daily life that makes people feel annoyed. For example, the cooking oil fumes. Usually, we want it to disappear as soon as possible. How about trying to change our way of thinking, turning these fumes into a new kind of design factor and beautiful visual effect?</t>
  </si>
  <si>
    <t>Mogu, Mandarin for mushroom, is a food cooler that utilizes the power of evaporation. This method was used in ancient North Africa with clay pots and damp sand to cool perishable foods. Mogu uses the same principle but with modern materials. Instead of wet sand as the cooling insulator, a highly absorbent fabric (currently used for firefighters' vests) cools down the food contents in an aluminum container. This product is meant for those living in warmer climates and smaller spaces. With just water (and not necessarily pure water) this product can help reduce food waste and energy used otherwise for refrigeration.</t>
  </si>
  <si>
    <t>Dumplings are the Chinese characteristics of traditional delicacy. Many foreign friends are very interested in both dumplings and their production process; however, the online tutorial is complex and difficult to understand. Due to this reason, we apply service design thinking to our dumpling making product, called "Dumplings Course Book," which provides both the tutorial and all the dumpling making tools. Thus, foreigners can follow book instructions and use tools provided by the book to make real dumplings successfully. In a word, we designed a course book which enables us to make dumplings via its instructions and tools.</t>
  </si>
  <si>
    <t>In Korea, everything can be delivered to your home no matter when and what it is. People could enjoy McDonald’s in few minutes even after midnight. Our own "PPALI-PPALI" lifestyle (which hurries everything) developed home service systems, and that is where Airpresso begins. We started from a simple question. "If we can bring anything to our home, why can’t we bring fresh and fine air right into our room?" By Airpresso machine and capsule that selectively releases huge amount of oxygen, you may bring the atmosphere and environment of the Alps, Grindelwald and many others to your indoor spaces.</t>
  </si>
  <si>
    <t>This is an improved design of a traditional pickles pot. If you need a long time storage of the pickles, the pickle pot should be sealed and kept it in a dark and cool condition after putting the vegetables inside the pot in order to let the saccharomycetes well fermented. By rotating the lid, you can switch the lid between transparent and opaque so that you may check the condition inside the pot and easily identify different kinds of vegetables in each individual pot without opening the lid. When two polarizers allow consistent light direction, the lid is transparent. Conversely, the lid is non-transparent black.</t>
  </si>
  <si>
    <t>Appearing almost like a delicate sculpture for the kitchen, this new faucet idea transforms the current appearance of a kitchen faucet into a multifunctional water bar. Instead of using a mono jet spray, 
a retractable integrated electronic slider can vary the width of the spray curtain and even the flow rate at the same time.</t>
  </si>
  <si>
    <t xml:space="preserve">This idea is so convincing because it links the most frequented parts of the kitchen where you need to have water – the sink and the stove. Without creating a new faucet device, it 
provides water in a very flexible way to every position on your counter top, optimizing the food preparation process. </t>
  </si>
  <si>
    <t>This advanced idea gets the sink out of the counter top and presents it like an 
attractive and decorative bowl by hiding the water source in the rim.</t>
  </si>
  <si>
    <t>Yi Ning Chuang,
Yun-lian Tsai,
Chiao-Yu Chung,
Chien Yao Hung</t>
  </si>
  <si>
    <t>Habitat Landscape is a kind of wonderful physical effect, moreover, it is also a kind of scenery which seems both real and imaginary. The inspiration of this faucet is coming from the traditional Chinese ink painting. And when showing up the esthetic landscape, it is using the refraction effect of light acting on the water, which means letting the water come out of the faucet and being refracted by the light. It is believed that it can allow the users enjoy the beauty of landscape with stable mountain and moving river and comprehend some Buddhist mood.</t>
  </si>
  <si>
    <t>Kwanjun Ryu</t>
  </si>
  <si>
    <t>Public Value, Help &amp; Support</t>
  </si>
  <si>
    <t>Country</t>
  </si>
  <si>
    <t>Germany</t>
  </si>
  <si>
    <t>Taiwan</t>
  </si>
  <si>
    <t>China</t>
  </si>
  <si>
    <t>Japan</t>
  </si>
  <si>
    <t>Republic of Korea</t>
  </si>
  <si>
    <t>Iran</t>
  </si>
  <si>
    <t>Great Britain</t>
  </si>
  <si>
    <t>Sweden</t>
  </si>
  <si>
    <t>India</t>
  </si>
  <si>
    <t>Muthesius University, Kiel</t>
  </si>
  <si>
    <t>Tama Art University, Tokyo</t>
  </si>
  <si>
    <t>Shi Chien University, Taipei City</t>
  </si>
  <si>
    <t>Kookmin University, Seoul</t>
  </si>
  <si>
    <t>School of Design of Jiangnan University, Wuxi
Shanghai Lida Polytechnic Institute, Wuxi</t>
  </si>
  <si>
    <t>Northumbria University, Newcastle</t>
  </si>
  <si>
    <t>Hochschule Coburg, Coburg</t>
  </si>
  <si>
    <t>Samsung Art &amp; Design Institute, Seoul</t>
  </si>
  <si>
    <t>Dalian Nationalities University, Dalian</t>
  </si>
  <si>
    <t>Dalian Minzu University, Dalian</t>
  </si>
  <si>
    <t>Zhengzhou University of Aeronautics, Zhengzhou
South China University of Technology, Zhengzhou</t>
  </si>
  <si>
    <t>Zhengzhou University of Light Industry, Zhengzhou
GuangZhou Academy of Fine Arts, Zhengzhou
Guangxi Normal University</t>
  </si>
  <si>
    <t>East China University of Science &amp; Technology, Shanghai</t>
  </si>
  <si>
    <t>Universidad Nacional de Mar del Plata, Mar del Plata</t>
  </si>
  <si>
    <t>Huazhong University of Science and Technology, Wuhan City</t>
  </si>
  <si>
    <t>Jiangnan University, Wuxi</t>
  </si>
  <si>
    <t>Korea University of Technology, Seoul
Sookmyung Women's University, Seoul
Korea University, Seoul
Sungshin Women's University, Seoul</t>
  </si>
  <si>
    <t>Zhejiang Gongshang University, HangZhou</t>
  </si>
  <si>
    <t>Lund University, Lund</t>
  </si>
  <si>
    <t>Tatung University, Taipei</t>
  </si>
  <si>
    <t>Huaqiao University, Xiamen</t>
  </si>
  <si>
    <t>Sangmyung University, Cheonan</t>
  </si>
  <si>
    <t>Jiangxi University of Finance and Economics, Nanchang
Art of school Deparment of Industrial Design, Nanchang</t>
  </si>
  <si>
    <t>Indian Institute of Science, Bengaluru</t>
  </si>
  <si>
    <t>Konkuk University, Seoul</t>
  </si>
  <si>
    <t>Cheongju University, Cheongju
College of Arts, Cheongju</t>
  </si>
  <si>
    <t>Islamic Azad University, Tehran
Faculty of Art and Archtecture, Tehran</t>
  </si>
  <si>
    <t xml:space="preserve">National Cheng Kung University, Tainan </t>
  </si>
  <si>
    <t>BUY BYE BICYCLE STATION</t>
  </si>
  <si>
    <t>Cargob Urban Eco-Bicycle</t>
  </si>
  <si>
    <t>Bicycle concept design</t>
  </si>
  <si>
    <t>Navigation for deaf</t>
  </si>
  <si>
    <t>SPIO</t>
  </si>
  <si>
    <t>Smart pressure indicator and inflater</t>
  </si>
  <si>
    <t>RC2</t>
  </si>
  <si>
    <t>Mirror Warning</t>
  </si>
  <si>
    <t>Traffic mirror</t>
  </si>
  <si>
    <t>RiderCare</t>
  </si>
  <si>
    <t>Heart rate monitor</t>
  </si>
  <si>
    <t>Accompany</t>
  </si>
  <si>
    <t>Future bicycle</t>
  </si>
  <si>
    <t>Airwheel</t>
  </si>
  <si>
    <t>Intelligent e-bike</t>
  </si>
  <si>
    <t>M-bike</t>
  </si>
  <si>
    <t>Shopping bike</t>
  </si>
  <si>
    <t>THE BUS´S BELLY</t>
  </si>
  <si>
    <t>Double-decker bus</t>
  </si>
  <si>
    <t>ENJOY CHANGE</t>
  </si>
  <si>
    <t>Transportation for babies</t>
  </si>
  <si>
    <t>Eliminate Fog Clear Helmet</t>
  </si>
  <si>
    <t>Fog clearing helmet</t>
  </si>
  <si>
    <t>WARM re-heating lunch box</t>
  </si>
  <si>
    <t>Heating lunch box</t>
  </si>
  <si>
    <t>Filter Cup</t>
  </si>
  <si>
    <t>Cup</t>
  </si>
  <si>
    <t>Mosquite</t>
  </si>
  <si>
    <t>Fabric softener</t>
  </si>
  <si>
    <t>E-SKIPPING</t>
  </si>
  <si>
    <t>Skipping rope</t>
  </si>
  <si>
    <t>Brain Train</t>
  </si>
  <si>
    <t>Interefugees</t>
  </si>
  <si>
    <t>Communication app</t>
  </si>
  <si>
    <t>VIA - Autonomous delivery</t>
  </si>
  <si>
    <t>Autonomous delivery for rural areas</t>
  </si>
  <si>
    <t>Energy Light</t>
  </si>
  <si>
    <t>Safety device</t>
  </si>
  <si>
    <t>Hot care</t>
  </si>
  <si>
    <t>Emergency burn treatment service</t>
  </si>
  <si>
    <t>SHELTER WELCOME</t>
  </si>
  <si>
    <t>App</t>
  </si>
  <si>
    <t>Water-Board</t>
  </si>
  <si>
    <t>Water-carrying device</t>
  </si>
  <si>
    <t>Rebuild Home</t>
  </si>
  <si>
    <t>Tent</t>
  </si>
  <si>
    <t>Autism empathy kit</t>
  </si>
  <si>
    <t>Energy lamp</t>
  </si>
  <si>
    <t>Lighting equipment</t>
  </si>
  <si>
    <t>Linkage</t>
  </si>
  <si>
    <t>Wearable and mobile app</t>
  </si>
  <si>
    <t>Ubuntu</t>
  </si>
  <si>
    <t>Containment bed</t>
  </si>
  <si>
    <t>Light Up Your Home</t>
  </si>
  <si>
    <t>Temporary accommodation</t>
  </si>
  <si>
    <t>Wuhan University, Wuhan</t>
  </si>
  <si>
    <t>Chendong Shu, 
Yijing Zheng, 
Xueman Chu, 
Zhenyi Tang</t>
  </si>
  <si>
    <t>The basic frame of the bicycle remains the same and according to the needs of the users, such as different appearance and function, bike's tires, saddles, lights, storage baskets and other accessories are automatic assembled through the most simple way. So you do not have to worry about only having a fixed gear bicycle while needing to go to the mountains. Just enter the bike station and, by operating the interface, choose your own model like ordering a meal, and choose your own needs or favorite accessories for assembly. Of course, you can also select on the mobile terminal. It will bring you convenience.</t>
  </si>
  <si>
    <t>This is a new eco urban movement solution being used for delivery. Urban areas are becoming more saturated leaving less room for vehicles and a greater need for cycling. Same applies to delivery services. The Cargob Urban Eco-Bicycle offers a more environmental and efficient space-saving delivery method. 1. The front cart can be separated from the bike, which allows the delivery guy to simply unlock the front cart and pull it into the building, instead of uploading everything to another cart. 2. The motor on the back wheel can collect energy from riding and transfer for charging device. 3. The user experience aims to simplify the delivery process too.</t>
  </si>
  <si>
    <t>Peng Zhan</t>
  </si>
  <si>
    <t>College for Creative Studies, Detroit, MI</t>
  </si>
  <si>
    <t>United States of America</t>
  </si>
  <si>
    <t>This product is designed for hearing-impaired people to have a chance to ride a bicycle. We sometimes can see these people at any kind of place. They are not able to ride a bicycle mainly because they cannot notice any sounds around them. There is no doubt they will be more likely having an accident especially when anything comes from behind. Using this navigation, they can notice sounds around them so it will be a lot easier for them to ride a bicycle without worrying about an accident.</t>
  </si>
  <si>
    <t>Sung Moo Choi</t>
  </si>
  <si>
    <t>Daejin University, Pocheon-Si</t>
  </si>
  <si>
    <t>Since it is difficult to measure from the outside, most cyclists rarely check the tire pressure before their ride which may cause safety concerns during cycling. SPIO is a smart tire pressure stabilizer, combining tire pressure detection system with wind driven compressor. It allows cyclists to reinflate the tire automatically when the pressure is low. Lacking tire pressure causes a fatigue cycling experience, also has a chance of leading to wheel rim deformation and even results in injuries from falling. The design provides cyclists a comfortable and safe cycling experience.</t>
  </si>
  <si>
    <t>FIT is a solution that aims to give customers a more personalized experience with public bicycles under the background of the sharing economy. After getting the user's personal data (such as age, height, gender etc.), through the payment process, it can provide a better service by adjusting bicycle's size automatically.</t>
  </si>
  <si>
    <t>Mirror Warning is a kind of improved mirror which is placed in the narrow alleys like narrow crossroads, T intersections and the factory lanes for dumpers. In those areas, the drivers can easily neglect the cars coming suddenly. Especially, passengers and cyclists are easy overlooked, thus causing injuries.</t>
  </si>
  <si>
    <t>RiderCare is designed for a cycling team and special suitable for long distance cycling. Using «Non-contact respiration and heartbeat rate detection technique,» RiderCare helps to prevent the rider from doing excessive exercise. The screen shows the rider's real-time heart rate and relative position in the team. So each team member can know the basic situation of the whole team and make sure no one is left behind.</t>
  </si>
  <si>
    <t>My future bicycle named Accompany is portable and takes you anywhere you want in the city. When you ride to metro station or inner space, Accompany can be folded just like a small-shape luggage that can be dragged. When you are tired in the crowd, the handlebar on this bicycle can be folded to a temporary seat to have a resting place. The bicycle is very small and can take us anywhere which makes our lives more convenient.</t>
  </si>
  <si>
    <t>This is an intelligent e-bike that takes shared economy as business model, through various types of sensor technology, to achieve the purpose of data collection of both the user and the environment. With the city expansion, the travel demands are increasing, which poses a greater challenge for the construction of urban traffic system. This product featured by wireless charging, portability and easy operation is designed to meet the public's travel needs. It not only provides the public with efficient city travel solutions, but also provides a convenient and accurate data collection channel to build a smarter city.</t>
  </si>
  <si>
    <t>Riding a bike to go shopping is quite fun and convenient. However, you have to leave your bike outside the stores and carry all your purchases in your hand from time to time. Not so pleasing to a shopper, isn't it? This is why we innovated a new vehicle: our M-bike solves this problem! The M-bike can be folded and turned into a shopping cart in a second. Now you can load the heavy groceries directly on to the M-bike and enjoy the shopping. There is no need to lock and watch your bike anymore as M-bike is just one step beside you all the time. What's more, M-bike is still the fun riding equipment when you need it.</t>
  </si>
  <si>
    <t>This is a double-decker bus which can carry bicycles and uses automated driving technology. In this case, the first layer is emptied, except the stairs, so that the first layer provides more space for the riders and bicycles. When the bus stops, the support plates will be put down. Then the riders can get on and off the bus quickly. Meanwhile, the passengers can enter the door on the side and go up the stairs to the second floor. Besides, there are devices for bicycles to be fixed in the bus, avoiding the bicycles from sliding during the drive. In the future, the system of public bicycles can blend in the bus.</t>
  </si>
  <si>
    <t>For young parents, it is great fun to take their babies out to play with them. However, pushing the baby carrier on the road for a long time could turn to be a trouble to these parents. ENJOY CHANGE is designed to solve this issue. By combining the baby stroller with the bicycle, parents can alter the usage of the carrier based on the real condition just with certain simple steps that transfer the handcart and baby carrier and bring great convenience to the young parents.</t>
  </si>
  <si>
    <t>Because of the fog and haze weather, going out is a big problem, bluring your vision. This product is equipped with a camera and detection system to predict the concentration of atmospheric particles, thereby reducing the particle shading effect of low visibility. It can convert photographed fog into visible image while quickly repairing a clear, high visibility. With increasingly frequent occurrence of the fog and haze, people's living environment has formed a great challenge.</t>
  </si>
  <si>
    <t>Dingyu Xiao, _x000D_
Zhenji Cai, _x000D_
Yanhong Li</t>
  </si>
  <si>
    <t>Wuyi University, Jiangmen City, Guangdon Province</t>
  </si>
  <si>
    <t xml:space="preserve">
Yen Ting Chen,_x000D_
Jeffrey Wang</t>
  </si>
  <si>
    <t>National Taipei University of Technology, Taipei</t>
  </si>
  <si>
    <t>Wen-Zhuo Zhang, _x000D_
Yung-Lun Lu, _x000D_
Xin-Yang Liu</t>
  </si>
  <si>
    <t>NTUST (Taiwan Tech), Taipei</t>
  </si>
  <si>
    <t>Shan Jiang</t>
  </si>
  <si>
    <t>Shandong University Of Art &amp; Design, Jinan</t>
  </si>
  <si>
    <t>Huaiyin Institute Of Technology, Huai'an</t>
  </si>
  <si>
    <t>Chun Zhao</t>
  </si>
  <si>
    <t>Jhong Siang Liou</t>
  </si>
  <si>
    <t>Tunghai University, Taichun</t>
  </si>
  <si>
    <t>Longjie He</t>
  </si>
  <si>
    <t>Ningbo University of Technology, Ningbo</t>
  </si>
  <si>
    <t>Sun Jin, _x000D_
Lv Mixue, _x000D_
Lang Yushuai, _x000D_
Song Zhouquan</t>
  </si>
  <si>
    <t>Wuhan University of Technology, Wuhan</t>
  </si>
  <si>
    <t>Xiangjianan Zhao, _x000D_
Junbin Zou, _x000D_
Qizhen Huang, _x000D_
Jingjing Wang</t>
  </si>
  <si>
    <t>Jiangxi University of Finance and Economics, Nanchang</t>
  </si>
  <si>
    <t>In China, many children in rural areas cannot eat a warm lunch in class for various reasons. WARM re-heating lunch box, taking advantage of chemical principles, combined with the living characteristics and the actual needs of children in the rural areas, solves the lunch problem for them with low cost and high effect.</t>
  </si>
  <si>
    <t>People who live in disaster areas and poor areas always drink micro processed water, such as water from rivers, streams and wells. But this water contains a large number of bacteria and other harmful substances. They are very dangerous to human health. This product is designed for these people. The principle of this product is simple, and it is easy to use. Just open the lid of the bottom and put it into water. Then turn the cup around. Thus, you will get drinking water. It can help many people living in disaster areas and poor areas.</t>
  </si>
  <si>
    <t>Mosquite is a new type of fabric softener containing anti-mosquito component. This softener uses pyrethrum flower extraction to prevent Zica virus in an eco-friendly way. We have seen a lot of people suffering from Zica virus. Zica virus mostly occurs in South American region. So, we tried to make the softener from pyrethrum flower which is grown in this region and contains anti-mosquito component. Pyrethrin, a constituent of pyrethrum flower, has a strong insecticidal effect on mosquitoes. So we decided to make the fabric softener from this ingredient, and by laundering clothes, permeated pyrethrum smell will get rid of mosquitoes.</t>
  </si>
  <si>
    <t>E-SKIPPING is a kind of special skipping rope which can be used for exercise as well as illumination. It can also help children from disadvantaged regions stay cool during hot nights. When children in poverty stricken districts use E-SKIPPING to exercise, electricity can be produced and collected. These children can use the collected electricity to study and relieve summer heat at night.</t>
  </si>
  <si>
    <t>Brain Train is a mobile app addressed to people with Alzheimer's disease. Its main objective is to involve patients actively in their treatment. It offers many activities for them to maintain their functional and cognitive abilities. For example, it includes various brain training games and a day organizer. All these activities are recorded in an archive so as the doctor can monitor remotely the patient. By offering a variety of suitable cognitive exercises, the doctor is able to personalize the patient's treatment. It also supports the caregivers by offering valuable advice on how to co-organize activities with the patient.</t>
  </si>
  <si>
    <t>We are going to solve the biggest problem identified by the Syrian refugees, besides the war: the difficulty for them to get enough information to choose a country to find refuge that may offer the best quality of life. We went to two NGOs of refugees. Based on the analysis of these data we took some strategic decisions. The three unique holders that our app offers is: information, communication and employment opportunities that would be managed through a partnership with human resources companies. This idea was supported by Sofia Esteves, CEO of the Talent Company, and won the second place to represent my university in the Hult Prize.</t>
  </si>
  <si>
    <t>VIA is a service designed to maintain basic supplies with food and other daily goods for rural areas. Developed due to different scenarios VIA makes usage of autonomous vehicles. A small one to deliver goods only and a big one to also provide space for social meeting places.</t>
  </si>
  <si>
    <t>In poor mountain areas of China, many kids walk to school for kilometers. Safety concerns surface when kids need to walk in darkness or without sufficient light due to the lack of sufficient lighting systems and power supply. So, how could we help kids walk safely in the dark? Given that kids need to do long-distance walking, and they always move around energetically, moreover there is usually sufficient sun light in most mountain areas, we designed Energy Light, a device that transfers and saves solar power and energy produced by kids movements, i.e. carrying. It uses the energy as a lighting source for kids whenever they need lighting.</t>
  </si>
  <si>
    <t>According to the WHO, the mortality rate for children in Africa is triple that of other locations, and there are a significant number of cases of non-mortal burns causing death. When a burn occurs, using the structure of the graphics and packaging, emergency protocols can be easily followed.</t>
  </si>
  <si>
    <t>The refugee crisis in Europe becomes increasingly serious. Currently, shelters available are insufficient to meet the needs. However, as I noticed in my primary research, some shelters are not operating at full capacity, while others are overcrowded. According to further research, information of these shelters was not accessible to all refugees and governments were not able to make effective policies. To bridge the gap between less-known shelters and refugees, I designed this SHELTER WELCOME, which offers a platform for refugees, NGOs and governments to exchange information.</t>
  </si>
  <si>
    <t>African countries have suffered from water shortage for a long period and are suffering from more serious water shortage further on. Thus, mainly the kids spend at least five hours a day to bring water to their homes which is even tough for grown up. However, all the devices to carry water are mainly made only for grown up, not for kids. Water-Board is a water-carrying device combining "riding" with "fun" to make long and boring water-carrying journeys more convenient and interesting. Furthermore, by using simple power generation technology, not only water but also lighting can be given to those with shortage of not only water but light as well.</t>
  </si>
  <si>
    <t>When earthquake, floods and other disasters occur, many victims have no place to go. They desperately need to set up simple tents. The process of setting up tents is very complex and hard. They are troublesome to transport. Rebuild Home is a new type of emergency tent with folding compression structure. It can be stretched by two persons and drawn back from the opposite direction, yet it is sturdy and durable. Meanwhile, it can be blown up to protect it from deforming. It is suitable for disaster areas and protects people's lives.</t>
  </si>
  <si>
    <t>This autism empathy kit sends a message that people who have autism are just like us - only that they see, hear and speak in quite unique ways. Using just three simple tools and a mobile app, users can experience these unique senses themselves and get an insight into how people with autism perceive the world. The project was started by in a hope that everyone could see my younger brother with autism just as himself, rather than as an autistic person. I believe social understanding is critical in improving the quality of life of people with autism. This kit can build an empathy bridge allowing you to really empathize with people with autism.</t>
  </si>
  <si>
    <t>In Africa and many other poor areas, people hardly have lighting tools at nights. They tend to use kerosene lamps for lighting, which not only pollutes the environment, but also does harm to their health. The electric power lamp that I designed makes use of solar energy to charge the lamp, which can help them walk at dark nights.</t>
  </si>
  <si>
    <t>In today's world retired senior citizens lack the attention and warmth of their loved ones. These personas are not completely bed ridden or diseased but active old people who constantly feel the need to be connected to their family members and be socially active. Linkage is a communication system that makes life easier for the senior citizens and their families. It monitors daily activities of the senior citizens and sends alerts to the family members (via mobile app) in case of emergencies.</t>
  </si>
  <si>
    <t>The world was far too slow to react during 2014 West Africa Ebola Outbreak, which led to 11,323 deaths out of 28,646 known cases. Due to the lack of capacity, contaminated and contagious patients were sent back to their communities and ended up infecting others. Ubuntu is a proposal for quick, low cost and dignified beds in case of an epidemic outbreak. The bed is made of locally produced bamboo, Tyvek® sheet and color-coded plastic zip ties for rapid assembly - resources that are lightweight, durable and easily accessible for rapid response anytime.</t>
  </si>
  <si>
    <t>When night falls, the homeless tramps are always curling up in corners of the city, hidden in the dark. Home is where your heart is. In order to give the homeless care and dignity that they deserve, we designed a place as their temporary accommodation with some privacy. At the same time, they are protected from high wind and heavy rain. The shelter we designed has a foldable structure. When the user opens it, it will automatically form a 1.5 m radius half-circle with inside space lit up. This foldable home will give them love and warmth helping them fend off the coldness and contempt and embrace care and respect.</t>
  </si>
  <si>
    <t>Zhengzhou University of Light Industry</t>
  </si>
  <si>
    <t>Greece</t>
  </si>
  <si>
    <t>Brazil</t>
  </si>
  <si>
    <t>Changkun Lin</t>
  </si>
  <si>
    <t>Fan Ye, _x000D_
Chenghang Xuan, _x000D_
Yiting Zhao, _x000D_
Sheng Wang</t>
  </si>
  <si>
    <t>Konstantina Vasiliki Lakovo_x000D_</t>
  </si>
  <si>
    <t>Judith Holzer, _x000D_
Steffen Weiss</t>
  </si>
  <si>
    <t>Jiaming Zhong</t>
  </si>
  <si>
    <t>Jia Dong, _x000D_
Jiahao Wu, _x000D_
Yu Chen, _x000D_
Yuxi Cheng</t>
  </si>
  <si>
    <t>Heeju Kim</t>
  </si>
  <si>
    <t>Bingxiao Zhang</t>
  </si>
  <si>
    <t>Ilteris Ilbasan</t>
  </si>
  <si>
    <t>Zhengzhou University, Zhengzhou</t>
  </si>
  <si>
    <t>Umeå Institute of Design, Umeå</t>
  </si>
  <si>
    <t>MIT Institute of Design, Pune</t>
  </si>
  <si>
    <t>Tongji University, Shanghai
Beijng Normal University, Beijing</t>
  </si>
  <si>
    <t>Royal College of Art, London</t>
  </si>
  <si>
    <t>Ming-Chi University of Technology, New Taipei City</t>
  </si>
  <si>
    <t>Hanyang University, Ansan</t>
  </si>
  <si>
    <t>Cheongju University, Cheongju</t>
  </si>
  <si>
    <t>WPP School Shanghai Art &amp; Design Academy, Shanghai</t>
  </si>
  <si>
    <t>University of Applied Sciences, Schwäbisch Gmünd</t>
  </si>
  <si>
    <t>Mackenzie Presbyterian University, São Paulo</t>
  </si>
  <si>
    <t>International Hellenic University, Thermi</t>
  </si>
  <si>
    <t>China Academy Of Art, Hangzhou</t>
  </si>
  <si>
    <t>Hongik University, Seoul</t>
  </si>
  <si>
    <t>Rafael Panessa, _x000D_
Fabrizzio Nicodemo, _x000D_
Graziela Bonato, _x000D_
Isadora Monteiro</t>
  </si>
  <si>
    <t>Interesting service and individualisation options. Rented bikes can often not be adjusted to suit the needs of the people renting them.</t>
  </si>
  <si>
    <t>It is a clever idea that combines a health product with a fashionable, wearable device. It solves a real problem that many cyclists have in a clear way.</t>
  </si>
  <si>
    <t>Well designed Christiania bike with the added value of being able to be used as a sack barrow.</t>
  </si>
  <si>
    <t>This is a product that makes cycling safer for people with impaired hearing. It can be developed further by adding details and connecting it with different display solutions on the bicycle.</t>
  </si>
  <si>
    <t>If this works from the technological point of view, it's a very smart idea.</t>
  </si>
  <si>
    <t>Customization and personalization is widely used for tailoring a product for individual user's or user group's needs. In this project, it is used for tailoring a public product to suit individual needs. This makes a public bike more comfortable and easier to use. Design details can be developed further to reflect the idea better.</t>
  </si>
  <si>
    <t>Cycling as a team is very popular and this product solves the problem of tracking the whole team. The product design and user interface design can be improved further.</t>
  </si>
  <si>
    <t>Well designed one-bike-suits-all concept</t>
  </si>
  <si>
    <t>Conceptually, this is an interesting idea: you use a folding bike with basket as a shopping cart. However, I have some reservations regarding its structural feasability and how the bike folds up, but overall I find it a good solution for people who want to go grocery shopping on a bike.</t>
  </si>
  <si>
    <t>If it all works, this is a well designed multifunctional bike for 2030 with many smart details and new ideas.</t>
  </si>
  <si>
    <t>Something that could easily already be put into practise now.</t>
  </si>
  <si>
    <t>Provides enormous flexibility because it is so lightweight and easy to convert.</t>
  </si>
  <si>
    <t>This lunchbox provides children with a warm, nutritious meal at lunchtime.</t>
  </si>
  <si>
    <t>Of the many different ways there are to purify water, this filter cup stands out from the crowd because it is very user-friendly, quick and easy to handle.</t>
  </si>
  <si>
    <t>It solves a relevant health problem in an environmentally friendly and very simple manner.</t>
  </si>
  <si>
    <t>The new thing about this skipping rope is that it is able to produce electricity, which can be used to generate light at night and to cool a room down to a comfortable sleeping temperature.</t>
  </si>
  <si>
    <t>If Alzheimer's patients can actually use this app, it would undoubtedly be very helpful.</t>
  </si>
  <si>
    <t>This is relevant information and seems to be a relatively advanced project. It would be nice to support them and be able to see the next phase of development. It's probably not the first in this area but definitley worthwhile.</t>
  </si>
  <si>
    <t>I think this makes sense to explore, especially since it has the potential to bring connectivity to rural areas (which are otherwise becoming depopulated).</t>
  </si>
  <si>
    <t>Energy generated by movement and solar energy is stored in this bracelet/anklet device and can be used to give off light as needed. The looks and design of this device make it easy for children to use and itâs attractive, too.</t>
  </si>
  <si>
    <t>I've seen burn cases myself and was not aware of the impact burns have on child mortality. If this kit can truly provide medical first aid and thereby lower the threat to children's lives, I think it's a great and simple innovation with massive impact potential.</t>
  </si>
  <si>
    <t>This tool is simple and can be very useful to refugees.</t>
  </si>
  <si>
    <t>A scooter that makes the daily chore of fetching water quicker and which is also fun to ride. The energy generated at the same time can also be converted into light.</t>
  </si>
  <si>
    <t>After a natural catastrophe has struck, people need new shelter quickly. This tent is a good idea because itâs a real space-saver during transport and helps to save time when being set up. Once in use, it also stands out by virtue of its modular, functional design.</t>
  </si>
  <si>
    <t>I think this can be a very insightful experience to build empathy and learn about disabilities for people who are not disabled themselves.</t>
  </si>
  <si>
    <t>An idea for a lamp thatâs extremely practical and easy to put into practice. This robust flashlight/lamp is charged up with solar energy during the day and can then be used to light up the night, something that anyone can understand, something very practical you need and use.</t>
  </si>
  <si>
    <t>I think it could be interesting for people to have a strong line of communication with their aging relatives.</t>
  </si>
  <si>
    <t>I think that this bed is a great product because it is environmentally friendly and, with its simple design, can be used worldwide wherever there is an epidemic outbreak of disease or health crisis. This makes it possible to reach people who could not be reached otherwise before.</t>
  </si>
  <si>
    <t>Privacy, safety and light for the homeless are provided by a foldable structure, which can be attached to the walls of houses or buildings, etc.</t>
  </si>
  <si>
    <t>Fanfan Tian,
Yujie Hui,
Jie Song
Guoqing Li</t>
  </si>
  <si>
    <t>Wuhan University of Technology, Wuhan
Queensland University of Technology, Queensland, Australia</t>
  </si>
  <si>
    <t>Liu Mingde, _x000D_
Rao Feiyun,_x000D_
Zhang Junjie</t>
  </si>
  <si>
    <t>Kim A Lim, _x000D_
Lee Ga Young</t>
  </si>
  <si>
    <t>ShengNan Hu,_x000D_
SiRou Cai</t>
  </si>
  <si>
    <t>Yeon Jun Kim</t>
  </si>
  <si>
    <t>Hyeongkwon Lee</t>
  </si>
  <si>
    <t>Pranali Linge
Swapna Joshi</t>
  </si>
  <si>
    <t>Yimu Yang, _x000D_
Yunpeng Li,
Jiaqi Li</t>
  </si>
  <si>
    <t>Chengyong Li,
Lei Yang,
Sian Lin</t>
  </si>
  <si>
    <t>Tengye Li,
Tao Xiong,
Wenjia Ding,
Chenjing Liu</t>
  </si>
  <si>
    <t>Hyoung wuk Moon,
_x000D_Jeonghyeon Lee</t>
  </si>
  <si>
    <t>Jihyun Park
Heesun Kim
Hojung Lee
Eunah Jang</t>
  </si>
  <si>
    <t>(awarded without
prize money)</t>
  </si>
  <si>
    <t>Smart Homes, Connected Cities - Visions for Cities and Citizens</t>
  </si>
  <si>
    <t>Aling</t>
  </si>
  <si>
    <t>Wearable Device</t>
  </si>
  <si>
    <t>Hongik University, Daejeon</t>
  </si>
  <si>
    <t>Aling enables pedestrians to recognize dangerous situations even when their vision and hearing are impaired. In situations in which it is difficult to hear or see, the device recognizes such sound signals as sirens, doorbells, etc., and sends an alarm signal by vibration and light. It uses a sound sensor to recognize the emergency signal and notifies the user of the emergency by vibration and light. In addition, it can communicate details via the smartphone and is also able to monitor the current situation.</t>
  </si>
  <si>
    <t>Emergency Traffic System</t>
  </si>
  <si>
    <t>Public system</t>
  </si>
  <si>
    <t>Konkuk University, Hanam-si,  Gyeonggi-do</t>
  </si>
  <si>
    <t>In Seoul, emergencies can occur several times a day. It may be a fire or a traffic accident. Whatever the situation is, big and small injuries can occur. That makes it necessary to get a fire truck or ambulance to an accident location as quickly as possible. On the way there, driving can be hazardous on the city's roads. That's why we have designed this emergency traffic system to reduce the risks involved in such emergency activities.</t>
  </si>
  <si>
    <t>WATT</t>
  </si>
  <si>
    <t>Sidewalk for electricity</t>
  </si>
  <si>
    <t>School of Visual Arts, New York</t>
  </si>
  <si>
    <t>What if we could produce electricity by ourselves? We create free energy every day by walking, which is our kinetic energy. What if we could convert this energy into usable electricity? New York City has the highest pedestrian traffic rate in the world. Imagine 8.5 million New Yorkers walking for electricity. WATT is a system that absorbs pedestrians' kinetic energy, which then converts absorbed energy into usable electricity. By installing piezoelectric sensors under floors or surfaces where they have contact with pedestrians' feet, electricity could be collected and used for any object or system that requires an electric energy source.</t>
  </si>
  <si>
    <t>Linking Green</t>
  </si>
  <si>
    <t>Application</t>
  </si>
  <si>
    <t>ZHEJIANG UNIVERSITY, Hangzhou</t>
  </si>
  <si>
    <t>Linking Green is an intelligent system that connects your green home with all cities. It consists of an inductor, a server and a terminal device. All you need to do is to install the inductor on your power line and turn on your cell phone. You will find people in the city who lead the same energy-saving life as you and your contribution to a greener city. You are not alone. Linking Green links you and me and everyone together, makes your home smart and connects cities to create a low-carbon, environmentally friendly and healthy home.</t>
  </si>
  <si>
    <t>indico</t>
  </si>
  <si>
    <t>Controller device</t>
  </si>
  <si>
    <t>indico is a controller device for smart-home and AAL systems that looks like a «magic wand» and allows fast, intuitive interaction with the system devices. The user only has to point at the desired device in order to select it. An innovative touch interface with haptic feedback allows the user to choose different settings. In addition to the controller, the user has a charging station, where the device can be placed to easily activate different scenes. Participative design methods were used to develop indico and special attention was paid to the needs of the elderly to enable them to interact easily with the system devices.</t>
  </si>
  <si>
    <t>Children accompany robot</t>
  </si>
  <si>
    <t>Robot</t>
  </si>
  <si>
    <t>Shandong University of Art&amp;Design, Ji'nan city of Shandong Province</t>
  </si>
  <si>
    <t>While the baby is asleep, the robot observes it at all times and records a full range of measurements to document the baby's sleep patterns and body functions. If everything is usual, nothing happens, but if the baby develops a fever or anything else out of the ordinary, the robot will send an alarm signal to the mobile phone connected. The baby's heart rate can be monitored 24/7. If the baby's body temperature drops at night, the alarm will also sound automatically. The baby's temperature is recorded to provide a data parameter to facilitate the doctor's diagnosis. This may be a big help in preventing SIDs (Sudden Infant Death).</t>
  </si>
  <si>
    <t>Signal handle</t>
  </si>
  <si>
    <t>Smart handle</t>
  </si>
  <si>
    <t>One of the problems of an aging society is Kodokushi, the Japanese word for 'lonely death', when people die alone and remain undiscovered for a long period. Decomposing bodies can present health hazards and there are just not enough social workers to visit these people regularly. In this solution, the toilet door handle is equipped with a signal transmitter to automatically send a signal every time the toilet is used. If there is no signal sent for a specific period of time, someone will go out to check on that person. This can not only save lives, but also the indignity of a 'lonely death'.</t>
  </si>
  <si>
    <t>Life Markers</t>
  </si>
  <si>
    <t>Rescue robot</t>
  </si>
  <si>
    <t>After an earthquake, roads are often damaged, which means that rescue workers cannot get to the disaster area to rescue people quickly enough, wasting valuable rescue time. 'Life Markers' are UAVs (Unmanned Aerial Vehicles) that search for survivors and reduce the rescue time by using UAVs to scan the ruins. If signs of life are detected, the UAV marks the spot by spraying red circles on the ground through its nozzles. Rescue workers can then rush to that particular area to search for survivors and to rescue the injured people more quickly.</t>
  </si>
  <si>
    <t>THAT'S WRITE</t>
  </si>
  <si>
    <t>Smartband</t>
  </si>
  <si>
    <t>Incheon University, Incheon</t>
  </si>
  <si>
    <t>The visually impaired often encounter problems when trying to use the smartphone's keypad. THAT'S WRITE can help, enabling them to enter information on their smartphones more quickly and easily. If you wear this band on your wrist and write anywhere with your finger, it'll capture your motion and type the characters onto the screen. And it also includes a watch function. The numbers on the screen's surface are raised, making it possible for blind people to check the time.</t>
  </si>
  <si>
    <t>NEIGHBOR GUARD</t>
  </si>
  <si>
    <t>Drone fire fighting system</t>
  </si>
  <si>
    <t>Ming Chi University Of Technology, New Taipei City</t>
  </si>
  <si>
    <t>Neighbor Guard is a drone fire-fighting system that can be installed in any community or neighborhood where the population is very dense. When a fire alarm is triggered, the system will send a signal to activate and fly Neighbor Guard to the fire site immediately; it will shoot the dry powder fire-extinguishing balls into the house on arrival to reduce the spread of the fire or to put it out completely.</t>
  </si>
  <si>
    <t>Animal Friendly City</t>
  </si>
  <si>
    <t>Technology improves life and can also improve the interaction of humans with animals. History has shown that the dog has always been the animal closest to us, which has earned it the reputation of being man's best friend. Many of these dogs, however, end up being homeless. This app is based on a concept for providing information on neutering, vaccinations and chip tracking. The stray-dog network system provides people with an APP based on different communities to enable them to locate stray dogs and know the dog's current situation. This can help us to create a friendly community in which humans and dogs can live together.</t>
  </si>
  <si>
    <t>Connected.</t>
  </si>
  <si>
    <t>Air purifier</t>
  </si>
  <si>
    <t>Many people close their windows and use air purification devices when fine-dust emissions become too dense. However, experts suggest opening windows for a while to air indoor rooms thoroughly. Despite this suggestion, people still tend to keep their windows closed to prevent the polluted air from coming in. They also fail to check when there are the lowest concentrations of fine dust during the day. This air purifier provides clean purified air from the outdoors into your living room, even when the fine-dust density is at its peak.</t>
  </si>
  <si>
    <t>Base</t>
  </si>
  <si>
    <t>Smart device</t>
  </si>
  <si>
    <t>Hansung University, Jeollanam</t>
  </si>
  <si>
    <t>This device is based on specific buildings in the city and uses the GPS positioning principle to build a network between bases. The bases send continuous signals to collect, record and archive the device's location and user information by date and time. This information enables the police to check the information (location, route, and user information) of the victim and the surrounding people when an incident occurs. Base makes it possible to improve police investigations through the new link with the surrounding people at the time and place of the incident and will minimize time lost in solving the crime.</t>
  </si>
  <si>
    <t>Fire Fly Fighter</t>
  </si>
  <si>
    <t>Fire appliance</t>
  </si>
  <si>
    <t>Nowadays, there are tall buildings everywhere in larger cities and the proper fire-protection equipment is important. However, although heavy curtains prevent smoke from spreading, they often make the visual search difficult and present a challenge to firefighters and also tend to seal in heavy smoke that can choke the fire victims. Fire Fly Fighter disperses the heavy smoke and high temperatures on a floor by breaking the glass windows, providing better vision for the rescue. It helps disperse the smoke, dissipate the heat, and prevent flashovers, enabling firefighters to rescue inhabitants through the windows.</t>
  </si>
  <si>
    <t>Permeate series</t>
  </si>
  <si>
    <t>Smart Homes Iot</t>
  </si>
  <si>
    <t>The Permeate Series blends in naturally with household surroundings. The design concept that I am proposing is a smart home furnishing philosophy that blends in seamlessly with pre-existing home interiors. Instead of solely emphasizing mechanical design language that focuses on functionality and technology, this is an experience that focuses on design language and cleverly blends into the previously existing home interiors. This means that users can experience smart lives through natural experiences without having to learn new functions or ways to operate devices.</t>
  </si>
  <si>
    <t>PSSC</t>
  </si>
  <si>
    <t>Community fridge</t>
  </si>
  <si>
    <t>Hunan University, Changsha City</t>
  </si>
  <si>
    <t>As lives get more and more hectic, urban white-collar workers often have no time to buy fresh ingredients to cook their meals. That's why we designed a refrigerator that has many small compartments to serve a community. When people in this community buy fresh food online on their way to work, the delivery man simply puts the ingredients into the community refrigerator at the desired time. The members of the community can then get fresh food by entering their password into the fridge when they get back from work.</t>
  </si>
  <si>
    <t>Ripple</t>
  </si>
  <si>
    <t>Adaptive home appliance</t>
  </si>
  <si>
    <t>University of Technology Eindhoven</t>
  </si>
  <si>
    <t>Ripple is an interface designed to control interaction with an intelligent thermostat. As systems become more intelligent and adaptive, communication with them becomes more complex. This interface uses shape change and haptic force feedback to balance human and system control in interaction, while it also aims to teach the user better energy-saving habits. Additionally, the shape is used to reflect the activity of the thermostat throughout the day when the system is controlling the temperature.</t>
  </si>
  <si>
    <t>Public Value, Life &amp; Humanity - Living Together</t>
  </si>
  <si>
    <t>Anti Bullying Board Game</t>
  </si>
  <si>
    <t>Cooperative board game</t>
  </si>
  <si>
    <t>The board game shows how design is able to fuel education by developing projects that can help improve sociability and mutual acceptance among students. It's a cooperative board game created to encourage feelings of appreciation and diversity amidst people, instigating new dialogs regarding preconceived ideas and bullying. The game shows Ralph's life, a boy who develops bruises on his skin as a result of not standing up for himself or others when witnessing bullying events. The players need to rethink their preconceived ideas by drawing cards in the game and picking the correct answers in order to heal the bruises.</t>
  </si>
  <si>
    <t>SOLIDARY GIFT</t>
  </si>
  <si>
    <t>Social support system</t>
  </si>
  <si>
    <t>A large part of the population in the world faces situations of social vulnerability. Nearly half a billion people live below the poverty line, in situations that prevent them from enjoying such basic rights as eating, enjoying a peaceful night's sleep or a simple bath. As a result, we propose a support system based on solidarity. The SOLIDARY GIFT is a form of collaboration in which you pay for a service (a full meal, one night in a hotel, a purchase at the supermarket) by buying a card and giving it to someone in need. This is a simple way to collaborate without involving money directly.</t>
  </si>
  <si>
    <t>Voice helper</t>
  </si>
  <si>
    <t>Sign language translator</t>
  </si>
  <si>
    <t>The hearing impaired use sign language to communicate with each other, but the majority of the non-hearing impaired do not know sign language, which makes communication difficult. The hearing impaired are unable to explain their situation when there is a problem, which makes it difficult for them to get the proper help when it is needed. The two cameras attached to this product «interpret» the sign language of the hearing impaired and the translation is emitted by a voice through the speaker. I also didn't want users to feel uncomfortable when using the product, so I designed the sign language interpreter to look good.</t>
  </si>
  <si>
    <t>SiGN</t>
  </si>
  <si>
    <t>Interactive game</t>
  </si>
  <si>
    <t>National Yunlin University of Science and Technology, Yunlin County</t>
  </si>
  <si>
    <t>"SiGN" realizes that the public may not be aware or understand sign language. That's why we wanted to develop an interactive game (Xbox Kinect) to let people find out more about sign language. In Taiwan, we discovered that the people learning sign language are between the ages of 50 and 80. They aren't deaf, they're just normal adults. As a result, we wanted to create a game to make learning sign language easier and to improve the individual's learning ability.</t>
  </si>
  <si>
    <t>H+</t>
  </si>
  <si>
    <t>Appcessory</t>
  </si>
  <si>
    <t>H+ is an Appcessory (Application &amp; Accessory) designed to help newcomers (the applicants) solve their problems with the help of long-term residents (the Providers). Applicants enter their needs in the requirement section on the app and pay a small amount of money. Providers wear a bracelet (Bluetooth connection with phone) and enter their skills in the specialties section. When the button is touched, the bracelet's LED lights up in public. This only happens when the applicants and providers enter the same keyword in the app. After solving the problem, the providers receive the money owed to them by entering the applicant's username.</t>
  </si>
  <si>
    <t>EUR 700</t>
  </si>
  <si>
    <t>Collapsible bathroom</t>
  </si>
  <si>
    <t>Shower room</t>
  </si>
  <si>
    <t>People living in refugee camps have a roof over their heads, but it is difficult to guarantee sufficient sanitary facilities. This speedy collapsible bathroom is space-saving and can be transported easily; what's more, people can set up a series of public bathrooms in a short period of time. Using geometric shapes to form a group of separate shower rooms, this design maximizes space and utilizes it rationally. If there is not enough water pressure, the small water pump can be driven by the foot pedal, and the water supply can be provided by manual labor, which greatly improves the sanitary conditions for the refugees.</t>
  </si>
  <si>
    <t>Re-Pulp Shoes</t>
  </si>
  <si>
    <t>Shoes</t>
  </si>
  <si>
    <t>Ming Chuan University, Taoyuan</t>
  </si>
  <si>
    <t>In Africa, there are many children who do not own shoes and are plagued by the chigoe flea. Chigoe fleas are parasitic insects that can enter the human body and even threaten a person's life, with the death rate being as high as 60%. Re-Pulp Shoes recycle used paper boxes and turn them into paper pulp through a simple processing technique using water. The pulp is then put through Re-Pulp Shoes molds to produce thousands of recycled shoes. This invention means that soon every child will have a pair of shoes, putting an end to the problem of the chigoe flea.</t>
  </si>
  <si>
    <t>Lampen</t>
  </si>
  <si>
    <t>Pen</t>
  </si>
  <si>
    <t>People living in Guinea on the western coast of Africa have to make do with the same amount of electricity that Americans consume in three days for a year. Because of this serious power shortage, the day comes to an end for 90% of the population right after sunset. Children here often gather at airports, where they can find light to study. However, there are many dangers in the darkness along the way. 'Lampen' is a pen that can be used to generate electricity to protect these children. It uses electromagnetic induction to recharge and it can then emit light. 1 minute of shaking enables the pen to glow for about 1 hour.</t>
  </si>
  <si>
    <t>The yurts style of village</t>
  </si>
  <si>
    <t>Building design</t>
  </si>
  <si>
    <t>Cheng Shiu University, Kaohsiung City</t>
  </si>
  <si>
    <t>Olympic villages often go unused after the games and become white elephants, a total waste of space and money. The design concept for the yurts style of village is based on the disassembled structure, which is a semi-permanent part of the building design. The building is pre-made and can be folded and unfolded. The yurts style of village is built on the basis of a simple beam column, which is safe and convenient. The village design concept is for temporary housing and can be used for sports activities or disaster victims. The yurts style of village is a green building.</t>
  </si>
  <si>
    <t>Goods</t>
  </si>
  <si>
    <t>Goods exchange machine</t>
  </si>
  <si>
    <t>'Give what you don't need, take what you do'._x000D_
Share whatever you no longer need with refugees who need it. Help to improve communication with the refugees by using goods exchange, so that good things can be used again. Goods is a machine that uses Smart detection. Put the goods on the platform and the machine will detect what is there. Choose the category and it will be marked. Donors can get a coupon for the goods they donate. Donees have to sign up the first time to take advantage of this offer, and each individual is rationed as to the amount they can take. Donations to Goods can include toys, clothing, tools, canned foods (no fresh food).</t>
  </si>
  <si>
    <t>Self-Reliance</t>
  </si>
  <si>
    <t>Application for refugees</t>
  </si>
  <si>
    <t>National Kaohsiung First University of Science and Technology, Kaohsiung</t>
  </si>
  <si>
    <t>This is an application that enables refugees to live more autonomously. It provides them with a platform they can use to find a job, look for help, and contribute to society. The main function: Through transactions in a peer-to-peer mode, refugees could have more work options and, at the same time, find a job without the helping hand of others. When they face any problems in their lives, they can receive help from people from all over the world. This prevents refugees from being exploited and used by people with dishonest purposes, thus lowering the risk of them being trafficked or enlisted in terrorist organizations.</t>
  </si>
  <si>
    <t>The Emotion Whisperer</t>
  </si>
  <si>
    <t>Emotion translator</t>
  </si>
  <si>
    <t>The Emotion Whisperer translates body language and emotions into haptic feedback. There are three steps to achieving this: glasses that contain an integrated wireless camera, capture facial images and stream them to a smartphone. An application that uses emotion recognition software is able to recognize the intensity level of a particular desired emotion. That data is sent to a stone-like handheld product: the 'whisperer'. The information is translated into an intensity level of a vibration. This means that a visually impaired person can feel the broadness of somebody's smile.</t>
  </si>
  <si>
    <t>Touch Love</t>
  </si>
  <si>
    <t>Smart wristband</t>
  </si>
  <si>
    <t>Hunan University of technology, Zhuzhou</t>
  </si>
  <si>
    <t>Because parents often have to spend long days at work, their children are sometimes sleeping deeply when they return home. As a result, parents do not have much time to communicate and interact with their children. Our design inspiration for the 'Touch Love' addresses this problem and aims to further mutual communication and interaction in family relationships. The design combines a smart bracelet with a wireless connection and is used in a group. The design transforms the distant love into zero distant touch. Missing each other is no longer a helpless emotion, it can be transformed into touchable family care.</t>
  </si>
  <si>
    <t>ONE RACE - HUMAN RACE</t>
  </si>
  <si>
    <t>Poster</t>
  </si>
  <si>
    <t>TAINAN UNIVERSITY OF TECHNOLOGY</t>
  </si>
  <si>
    <t>The definition of racial discrimination is that people are treated differently depending on their race. In addition to the black and white issues, there is still some discrimination in Taiwan against spouses or migrants from Southeast Asia. We want to reduce these prejudices, regardless of the country or various fields, and even the racism in our daily lives.</t>
  </si>
  <si>
    <t>Micro Apartments - Maximizing Small Space</t>
  </si>
  <si>
    <t>Blue Aqua</t>
  </si>
  <si>
    <t>Micro Home</t>
  </si>
  <si>
    <t>Self-sufficient life on the water: With our concept, we want to use available water surfaces and create new living space to make the best use of special locations. The energy is generated directly with water-force, and also with regard to the internal water supply. Blue Aqua works completely autonomously. Water is taken from the river and purified to obtain drinking-water quality. The resulting waste water passes through a new cleaning process and is subsequently returned to the water source. The organic form supports the positive energy balance. The construction is characterized by high stability and the perfect micro-climate inside.</t>
  </si>
  <si>
    <t>EUR 1,600</t>
  </si>
  <si>
    <t>V4 Housing</t>
  </si>
  <si>
    <t>Architecture</t>
  </si>
  <si>
    <t>Cities continue to increase in size because people want to live close to their work, but it also makes cities the core center of high resource usage and pollution. Vicious cycles only make cities more unhealthy, which makes it important to redefine the value and the function of the buildings in the city. V4 Housing designed micro-collective housing units consisting of different prototypes that combined four vertical recycling systems, not only to provide for better living space but also to improve the environment of the city.</t>
  </si>
  <si>
    <t>Smart table</t>
  </si>
  <si>
    <t>Table for small apartments</t>
  </si>
  <si>
    <t>Guangdong University of Technology, Guangzhou</t>
  </si>
  <si>
    <t>From the user perspective, Smart table optimizes the whole procedure of having dinner together as a family: food preparation, cooking, serving and cleaning. It combines a brand-new lifting dishwasher and a convenient recycling system. All the family members can help to clean the table after the meal. The kitchen counter and dinner table have been incorporated in one design, i.e. the space is used more effectively and the cooking and eating activities can be more interactive. Smart table is designed for the young generation who want to enjoy high-quality living in small apartments.</t>
  </si>
  <si>
    <t>All in room</t>
  </si>
  <si>
    <t>Furniture</t>
  </si>
  <si>
    <t>With "All in room", there is no living space that can be too small. Here you have six useful parts, including a wardrobe, a bed, a multi-purpose shelf, a drawer, a desk, a clothes drying rack, etc. You can use it any way you like for your own purposes. Take this ONE and take it ALL.</t>
  </si>
  <si>
    <t>TOCA - mobile light source</t>
  </si>
  <si>
    <t>Lighting concept</t>
  </si>
  <si>
    <t>Fachhochschule Aachen</t>
  </si>
  <si>
    <t>Anyone who doesn't have a lot of space to work with looks for the best way to use whatever they have. TOCA offers a solution to this problem. Because the lamp can be placed in different locations and adjusted to numerous positions, the purchase of additional lamps becomes optional. The lamp's appealing shape and easy operation are other convincing features and it also invites the user to interact with it. TOCA is a combination of one technical and one mechanical component united to form an aesthetic and easy-to-use product.</t>
  </si>
  <si>
    <t>Vario</t>
  </si>
  <si>
    <t>Cooking device</t>
  </si>
  <si>
    <t>Increasing urbanization means that people are forced to live in smaller, more efficient spaces. They no longer have room for a big kitchen equipped with many different devices. To address this issue, I developed Vario, the most important kitchen tool you need in any kitchen! Through the use of a base plate with an integrated induction ring (for heat transfer) and a magnetic ring (for rotating motion), you combine the most important functions in one kitchen device. A variety of different interchangeable tops extends the multi-functionality and enables you to customize the device to meet your individual cooking needs. The options are countless!</t>
  </si>
  <si>
    <t>All in One</t>
  </si>
  <si>
    <t>Interior Architecture</t>
  </si>
  <si>
    <t>As living spaces become increasingly smaller and the number of singles in the urban population continues to rise, we designed «All in One» to meet the basic living needs of singles as well as to provide a comfortable living experience to lower their risk of suffering from mental illnesses. To fully utilize the space in this micro apartment 10 square meters in size, we adopted the methods of sliding, folding, and nesting, which made it possible for «All in One» to be flexibly transformed into various functional spaces, depending on what the single needs at different times of the day.</t>
  </si>
  <si>
    <t>Lay Down</t>
  </si>
  <si>
    <t>Tiny house</t>
  </si>
  <si>
    <t>UNIVERSITY OF APPLIED SCIENCES ROSENHEIM</t>
  </si>
  <si>
    <t>The idea was to create a micro living space for students with a sharing point in the middle. It was a challenge to have only 4.4 m² of basic area for everything needed for living except the bathroom facilities. Each little house (for one student) has a little kitchen, a bed, a storage place and a mobile workplace. In the middle of the little houses is the bathroom - the room to share together. The height of the little houses is 3.30 m. This is necessary for the bed, which moves to the 'second floor'. The module is completely made of recycled or reused materials. We tried to create the feeling of  'home' in a new town with only 4.4 m².</t>
  </si>
  <si>
    <t>Connex</t>
  </si>
  <si>
    <t>Smart co-living concept</t>
  </si>
  <si>
    <t>The Hong Kong Polytechnic University, Hong Kong</t>
  </si>
  <si>
    <t>Co-living in small apartments has become a growing phenomenon, especially in densely populated cities like Hong Kong. However, space is often used inefficiently in a typical co-living setting. The solution is to convert spaces between private and common zones. The design is a co-living apartment where private rooms can be customized to the needs of each individual and connected to the common area when necessary. If the tenant is open to social activity, part of the private room can be rotated and combined with the territory of the hub. If private space is needed, the room can be rotated and detached from the hub, closing it off to the rest.</t>
  </si>
  <si>
    <t>GOGOFurniture</t>
  </si>
  <si>
    <t>Urbanization and the technology that puts the world at your fingertips has transformed the way people understand space. GOGOFurniture is an 8-piece home collection designed to embrace the concept of change while nourishing the need to feel at home. It emphasizes simplicity, adaptability and portability, while keeping functionality and comfort constant. A set of GOGOFurniture provides the essential living space practicalities in less than 10 m². Its specially designed size and shape utilizes and optimizes space in a modern world. It is a heartfelt response to urbanization.</t>
  </si>
  <si>
    <t>shift.</t>
  </si>
  <si>
    <t>Maximum sense of space</t>
  </si>
  <si>
    <t>shift. is an extremely modular, sustainable and flexible room concept for maximum efficiency on a minimum of habitable surface. It is a basic grid with nine surfaces of 2.5 m². The living space not in current use can be minimized by sliding away the elements, while at the same time the area needed is expanded. All moving elements are based on a simple frame where personalized modules for such things as entertainment, storage and power generation can be attached. The elements can be slid manually or programmed in preset positions for one-click shifting. Thus, the living space of 22.5 m² automatically reacts to the needs of the inhabitant.</t>
  </si>
  <si>
    <t>Future Healthcare - Using Technology to Keep Us Healthier</t>
  </si>
  <si>
    <t>ASHA</t>
  </si>
  <si>
    <t>Rural Baby Monitoring</t>
  </si>
  <si>
    <t>About 7.8 million babies are born with low birth weight (under 2.5 kg) in India each year with a 20% mortality rate, mainly due to a lack of literacy, awareness, and poor accessibility to local hospitals. ASHA workers (Accredited Social Health Activists) are women from the rural communities who have basic training from the hospital regarding birth and childcare, but they lack the tools to measure vital signs. ASHA is a tool that helps these women to check the baby's vitals easily, accurately and regularly in the home and to track the baby's progress. This makes the work of the ASHAs more credible and reduces the child mortality rate.</t>
  </si>
  <si>
    <t>uBag(UTI prevention)</t>
  </si>
  <si>
    <t>Urine care system</t>
  </si>
  <si>
    <t>Southern Taiwan University of Science and Technology, Zhubei City, Hsinchu County</t>
  </si>
  <si>
    <t>Urinary tract infection (UTI) is the most common complaint in long-term care institutions, and it is prevalent in up to 50% of patients. Almost every elderly person under long-term care uses a long-term indwelling catheter. Due to their weak immune systems, they occasionally suffer from UTI. In serious cases, this can lead to septicemia, which can be fatal. That's why we designed an IoT system that makes use of a medical cloud to compare white blood cell volumes in the urine. When the number of white blood cells reaches a level that requires medical attention, the system will alert the family and the healthcare facility.</t>
  </si>
  <si>
    <t>Diaglove</t>
  </si>
  <si>
    <t>Smart Assistant</t>
  </si>
  <si>
    <t>FH Joanneum, Graz</t>
  </si>
  <si>
    <t>DIAGLOVE_x000D_
...is a smart assistant for emergency use cases. It enables the measurement of three vital parameters simply by touch. Allowing for greater efficiency in patient treatment, the glove also improves the overall usability of the measuring technologies integrated into it. The parameters are displayed on the back of the hand alongside a graphic evaluation of the data gathered.</t>
  </si>
  <si>
    <t>Cevec</t>
  </si>
  <si>
    <t>Catheterisation system</t>
  </si>
  <si>
    <t>A central venous catheter (CVC) is a thin tube that can be inserted into a patient's large vein in order to administer medication or other fluids, especially if other methods of giving medication are not possible. However, current central venous catheterization methods require many tools and the special skills for using them appropriately. This becomes a problem for the application of a CVC in pre-hospital situations. Cevec is a product system that enables paramedics to insert a central venous catheter quickly and safely, taking into consideration the special conditions of emergency situations, such as shaky environments, untrained paramedi</t>
  </si>
  <si>
    <t>EZ-BOARDING</t>
  </si>
  <si>
    <t>Wheelchair</t>
  </si>
  <si>
    <t>Cheongju University, Cheongju-si</t>
  </si>
  <si>
    <t>A wheelchair that helps disabled people to get easily into and out of the driver's seat. Some wheelchair users are also able to drive cars. However, getting into and out of the driver's seat in the first place can be a problem. This wheelchair can be inserted into grooves in the vehicle seat so that the driver can easily slide back into the right position in the car. In addition, it is can be quickly folded for convenient storage in the vehicle. Once the driver is inside, he or she can also pull the wheelchair directly into the vehicle and stow it there safely.</t>
  </si>
  <si>
    <t>Bamboodia</t>
  </si>
  <si>
    <t>Prosthetics</t>
  </si>
  <si>
    <t>Bamboodia is a low-cost prosthetic specially designed for teenagers who have had to have a below-the-knee amputation after stepping on a landmine. Because bamboo is bendable and elastic, it is able to simulate the curve of a human ankle. And the elastic property makes it comfortable and effortless to wear for the user. Thanks to the polycaprolactone socket, users can shape the socket to fit their stumps on their own. In contrast to traditionally customized prosthetics, Bamboodia can be produced in mass manufacturing to reduce production costs.</t>
  </si>
  <si>
    <t>BREATHING</t>
  </si>
  <si>
    <t>Oxygen-supplied bag</t>
  </si>
  <si>
    <t>Jiangxi University of Finance and Economics, Nan Chang</t>
  </si>
  <si>
    <t>Breathing is a bag that supplies oxygen for outdoor extreme mountaineering. As modern science and technology developed, the artificial synthesis of the chloroplast was also discovered. This backpack is made using Silk Leaf, a new material that contains chlorophyll and can perform photosynthesis wherever carbon dioxide, water and sunlight exist. What's more, Silk Leaf produces oxygen 49 times more efficiently than ordinary leaves; it uses the carbon dioxide and water molecules exhaled by the user and adds air to perform photosynthesis. This reduces the risks for all athletes in environments with a lack of oxygen.</t>
  </si>
  <si>
    <t>CRIC</t>
  </si>
  <si>
    <t>Life-saving procedure</t>
  </si>
  <si>
    <t>Turkey</t>
  </si>
  <si>
    <t>Surgical cricothyrotomy is a life-saving procedure performed in order to establish a patent airway through the trachea. It is an effective but highly invasive procedure requiring skill and experience. CRIC was designed on the basis of insights and feedback from professional paramedics and is a new type of surgical tool that combines the functionality of the two most basic tools in healthcare: the scalpel and the syringe, in order to provide a new, quick and safe method of performing the life-saving cricothyrotomy procedure under the most difficult conditions possible in pre-hospital scenarios: at an accident site or in a moving ambulance.</t>
  </si>
  <si>
    <t>Care Helper</t>
  </si>
  <si>
    <t>First aid equipment</t>
  </si>
  <si>
    <t>When a heart stops beating, the heart, brain and organ tissue will gradually deteriorate due to the lack of oxygen. First-aid treatment administered during the first four minutes and providing CPR correctly will protect the patient's brain cells from damage. However, to maintain the patient's breathing and heartbeat, it is sometimes necessary to continue for a prolonged period of time, and the standard CPR program is very laborious when there is no one there to help. We hope that this product will help the rescuer to perform the hardest part of CPR better, by applying pressure to the patient's chest more easily.</t>
  </si>
  <si>
    <t>ECMO - Adoxy</t>
  </si>
  <si>
    <t>Medical device</t>
  </si>
  <si>
    <t>ECMO stands for ExtraCorporeal Membrane Oxygenation, an artificial lung that provides a patient with oxygen outside of the body. Today's equipment looks old; it's overwhelming and a bit scary. When life or death can be decided in a matter of seconds, the equipment needs to be foolproof. In my research, I found that this is not always the case. The result is Adoxy, a compact ECMO system where the emphasis was put on simplicity, integration and a small footprint. As use of this treatment is expanding, ECMO needs to be simplified to become more popular and make the treatment more accessible to a larger number of patients and hospitals.</t>
  </si>
  <si>
    <t>Tesselate</t>
  </si>
  <si>
    <t>Hand splint</t>
  </si>
  <si>
    <t>Tesselate is a hand splint integrated into the TENS unit that uses electrical impulses to reduce pain. Thanks to multi-material 3D printing technology, it consists of two materials; hard and flexible materials meet the patient's anatomical and physiological requirements. Patterns control the stiffness. Hard patterns keep the wrist and fingers steady, while the flexible surface provides ease of use. It can be created from a specific patient's imaging data and personalized with various color options. The TENS device can be controlled using a simple phone app. The electrodes connected to the TENS device can be removed if desired.</t>
  </si>
  <si>
    <t>cord.</t>
  </si>
  <si>
    <t>Medical Device</t>
  </si>
  <si>
    <t>Dublin Institute of Technology, Drogheda</t>
  </si>
  <si>
    <t>cord. is a blood-pressure device that revolutionizes existing blood-pressure technology found only in Falls clinics. By adapting this technology, blood pressure tests can now be conducted in such other areas as in a local GP's office, in emergency wards, and in care homes, which means that patients with problematic blood pressure can be identified earlier to enable the quicker implementation of preventative treatments. In addition, the waiting list to be referred to Falls clinics will be significantly reduced as only patients with the corresponding symptoms will be referred for further testing to make for more effective patient turnarounds.</t>
  </si>
  <si>
    <t>DARWIN</t>
  </si>
  <si>
    <t>Automated medical record</t>
  </si>
  <si>
    <t>DARWIN automates medical recording using big data and machine learning. Utilizing «Soli», Google's ultrasound technology, the DARWIN Wearable tracks every diagnosis, treatment or action taken during the patient's visit to a medical facility. Every DARWIN Wearable wirelessly connects to multiple DARWIN Beacons, which are spread throughout the facility. These devices enable instant data transfer and indoor navigation. The DARWIN Application uses machine learning to process all incoming data, providing the user with a ready-to-use medical record. As a result, DARWIN enables doctors to spend more time with their patients.</t>
  </si>
  <si>
    <t>Lever on Infusion Support</t>
  </si>
  <si>
    <t>Infusion support</t>
  </si>
  <si>
    <t>Transfusions are a common therapy method in conventional medical treatment, with the traditional bags being suspended on the normal IV supporters. Though this ensures the stability and the fixed height, there are still some problems that need to be solved effectively. It is, for example, quite difficult to figure out how much liquid remains in the IV bags. What's worse, when nurses get very busy, they might not notice that it is time to change the bag, which causes blood return. The lever mounted on the IV supporter makes it clear which bag is empty using only the lever principle.</t>
  </si>
  <si>
    <t>Flow mucosal cooler</t>
  </si>
  <si>
    <t>Medical mouth cooler</t>
  </si>
  <si>
    <t>KTH Royal Institute of Technology, Stockholm</t>
  </si>
  <si>
    <t>Medical mouth cooling is a treatment for severe mouth sores, which are a common and painful side effect of chemotherapy. Although effective, the treatment is often used reluctantly by young patients because they are required to cool the inside of their mouths for several hours during chemotherapy. _x000D_
Flow is a medical mouth cooler that rethinks the way children interact with MedTech products. Rather than requiring the patient to sit very still, Flow encourages interaction with a patient control that allows the child to make small adjustments and get updates on their cooling treatment on an intuitive, interesting light interface.</t>
  </si>
  <si>
    <t>PIVS</t>
  </si>
  <si>
    <t>Medical Instrument</t>
  </si>
  <si>
    <t>Yonsei University, Seoul</t>
  </si>
  <si>
    <t>This is a portable, intelligent transfusion device that maintains the temperature and identifies the amount and speed of the IV solution. It shows the numbers by replacing the traditional gravity IV solution in a stepping motor. A typical IV solution method uses gravity, so the amount of the injection is not constant, and when the liquid is being administered, the movement of the patient is limited. To solve this problem, we suggest a portable, intelligent transfusion device, replacing traditional gravity IV solution by using a pressurizing method with a stepping motor.</t>
  </si>
  <si>
    <t>Air cast</t>
  </si>
  <si>
    <t>Air compression cast</t>
  </si>
  <si>
    <t>Incheon National University, Incheon</t>
  </si>
  <si>
    <t>This is an air-compressible cast that can be fitted quickly when a bone has been broken. By combining the air compression method of a blood pressure meter with a cast, anyone can fit the cast to their size very quickly. When a bone breaks, you need a cast in the right size, but a traditional cast takes a long time to prepare. This makes it difficult to react in an emergency. As a result, we have combined the air compression method of a blood pressure measuring device with the cast. So now anyone can be fitted with a cast in the right size very quickly.</t>
  </si>
  <si>
    <t>Incu.wee Infant Incubator</t>
  </si>
  <si>
    <t>Incubator</t>
  </si>
  <si>
    <t>The 'Incu.wee Infant Incubator' is the result of 12 months of work for my master's thesis. The project aimed to devise an infant incubator that adheres to modern medical standards, ergonomics and social requirements. Incu.wee offers new avenues to meet the needs of parents, medical professionals and newborns in an unprecedented manner. In particular, the design enables staff to slide the incubator right in beside the mother's bed. In doing so, parents are able to make uncompromised contact with their baby from an early stage after delivery -- a process which has several significant health benefits/healing properties for premature babies.</t>
  </si>
  <si>
    <t>Mobile E-DR</t>
  </si>
  <si>
    <t>Medical imaging system</t>
  </si>
  <si>
    <t>Tongji University, Shanghai</t>
  </si>
  <si>
    <t>The Mobile E-DR divides the bulb tube that generates the X-ray into two parts. One part is included in the portable handheld device, which can be used for low-accuracy detection. It allows doctors to carry it around easily in crowded Chinese hospitals. The other part of bulb tube is built into the main body. When the handheld device is connected with it, it can be used for more thorough examinations. An ultrasonic sensor is fitted to the robot arm to detect the position of the DR board and complete the tasks of range finding, alignment and obstacle avoidance automatically, which highly improves the efficiency of the testing procedure.</t>
  </si>
  <si>
    <t>DuoFlow</t>
  </si>
  <si>
    <t>Automatic water tap</t>
  </si>
  <si>
    <t>The emergency ward is a very stressful environment where time is invaluable. Nurses are required to wash their hands up to 40 times a day, yet the faucets often do not meet the nurses' needs. Main issues that I gathered from our field studies are: the water flow makes too much noise, motion sensors are badly positioned, complex shapes and many split-lines make cleaning a nightmare, switching between hot/cold is not possible (automatic water taps) and no way to flush the system with burning hot water. DuoFlow successfully tackles all these issues and becomes a water tap specifically tailored for healthcare settings.</t>
  </si>
  <si>
    <t>«next»</t>
  </si>
  <si>
    <t>Smart TV Application</t>
  </si>
  <si>
    <t>«next» is a platform for patient self-education. It uses the preinstalled TV in the patient's room, connects it with the electronic medical-records and offers patients the opportunity of getting information irrespective of time of day or medical staff, not only about their disease and medication, but also about the often non-transparent procedures and processes in the hospital itself. In the end, this encourages patients to adhere to doctors' orders, empowers them to take active part in their own healing-process and builds the foundation for achieving health together.</t>
  </si>
  <si>
    <t>HIA (Health Inspection Assistant)</t>
  </si>
  <si>
    <t>Sphygmomanometer</t>
  </si>
  <si>
    <t>National Taiwan University of Science and Technology, Taipei City</t>
  </si>
  <si>
    <t>HIA aims to help its users develop good health check-up habits by creating a brand-new sphygmomanometer user experience. Our study found that most users don't have regular medical check-ups habits and periodic data is needed to facilitate diagnosis. However, traditional alarm setups are not popular and put pressure on the users. The cameras in HIA detect and identify users nearby and perform micro interactions, attracting users when it is time to measure their blood pressure. With the smartphone app, users can view or share their data with friends or hospitals.</t>
  </si>
  <si>
    <t>Flywheel Centrifuge</t>
  </si>
  <si>
    <t>Medical product</t>
  </si>
  <si>
    <t>Xiangtan University, Xiangtan City</t>
  </si>
  <si>
    <t>In medicine, most laboratory tests do not check all the blood, but only the plasma or the serum. However, these two components cannot be separated until the blood has been centrifuged. A pusher-type flywheel centrifuge is able to isolate blood plasma in one and half minutes, which is 25% faster than conventional centrifuges. It is a power-free device, and the entire procedure costs only 5 RMB. This is very important for economically disadvantaged developing countries who need to reduce their medical costs.</t>
  </si>
  <si>
    <t>TPSurgery</t>
  </si>
  <si>
    <t>Surgery assist system</t>
  </si>
  <si>
    <t>Eindhoven University of Technology, Eindhoven</t>
  </si>
  <si>
    <t>TPSurgery is an interactive surgery assist system that helps to show information on the patient and adjusts surgery light with non-touch control. With this system, the surgeon can adjust surgery light in 3 dimensions as well as scan through the patient's information with gestures on both a graphical user interface and a tangible user interface. If something goes wrong, the surgeons get feedback from red lights that light up around the sensor. This helps surgeons to get what they want in a cleaner and easier way.</t>
  </si>
  <si>
    <t>RippleSystem</t>
  </si>
  <si>
    <t>Unmanned nursing bed</t>
  </si>
  <si>
    <t>RippleSystem is an interactive system solution made up of intelligent pressure reduction and telenursing to prevent bedsores. Care to bedridden patients can be made more efficient by using Internet monitoring and an intelligent smart care bed, with the help of advanced technology and excellent design. RippleSystem consists of RiBed hardware and the intelligent RiOS operating system.</t>
  </si>
  <si>
    <t>Holter-In</t>
  </si>
  <si>
    <t>Holter wearing system</t>
  </si>
  <si>
    <t>East China University of Science and Technology, Shanghai</t>
  </si>
  <si>
    <t>Using a Holter monitor is necessary when changes in the human heart are continuously recorded and analyzed while a patient is active or at rest. However, the big Holter monitor with countless complex external lines is not very patient-friendly, which can make patients feel like robots and lead to incorrect analytical results. Holter-in is a combination of clothing and the Holter equipment, which will deliver a better user experience.</t>
  </si>
  <si>
    <t>"Stop wearing headphones is the message, but I guess we can't change society."</t>
  </si>
  <si>
    <t>"A well designed solution for a common problem. Of the many ideas related to traffic problems, this looks to be one of the most feasible."</t>
  </si>
  <si>
    <t>"An interesting concept, very well presented._x000D_ I doubt whether it really provides enough energy, but it definitely works as an instrument to raise awareness."</t>
  </si>
  <si>
    <t>"Great idea, a good cause. Fairly realistic execution that could be implemented by any energy supplier"</t>
  </si>
  <si>
    <t>"A well designed product that offers new functionality for the growing number of seniors"</t>
  </si>
  <si>
    <t>"As this is only a study, we can only assume that it will work. Yes, anything that helps to make babies safer is worth being supported. The robot also looks cute, which makes it child-friendly."</t>
  </si>
  <si>
    <t>"Even though society might not yet be ready to install a handle like this, it will be very relevant for the future."</t>
  </si>
  <si>
    <t>"A bit like cell phone detection software...but worth further development"</t>
  </si>
  <si>
    <t>"Great if it works"</t>
  </si>
  <si>
    <t>"Worth developing… even if it is a super-complex issue"</t>
  </si>
  <si>
    <t>"Some people would download that app in no time. Great for animal shelters"</t>
  </si>
  <si>
    <t>"Air pollution is a problem that needs to be solved. Small device that fits right next to an ac unit. Nicely designed"</t>
  </si>
  <si>
    <t>"A very smart app designed to find victims and offenders much more quickly"</t>
  </si>
  <si>
    <t>"Striking design and a new, relevant application in the current drone hype"</t>
  </si>
  <si>
    <t>"Love the aesthetic and the human focus of this IoT product line. Nice storytelling as well"</t>
  </si>
  <si>
    <t>"A nice, easily reproducible piece of service design"</t>
  </si>
  <si>
    <t>"Very conceptual idea with striking aesthetics. The detailed execution is impressive and deserves our attention."</t>
  </si>
  <si>
    <t>"This solution tackles the topic of prejudice at a young age and encourages empathy. These qualities are at the core of a diverse, cooperative society."</t>
  </si>
  <si>
    <t>"A simple idea that addresses a real problem, that is good design."</t>
  </si>
  <si>
    <t>"Communication is a two-way street. At last an aid, and an intermediary, between the sound of hearing and the hearing impaired."</t>
  </si>
  <si>
    <t>"An innovative, topical and fun way of learning sign language. A useful resource to bring people together!"</t>
  </si>
  <si>
    <t>"The addition of a lighting bracelet to the app is an important element in making the vital initial contact happen. It also demonstrates how welcoming and supportive the citizens are to newcomers to the city."</t>
  </si>
  <si>
    <t>"The rapidly collapsible bathroom can help improve sanitary conditions for large-scale use."</t>
  </si>
  <si>
    <t>"A simple idea that can save lives. Waterproofing will be an issue, but this can be solved!"</t>
  </si>
  <si>
    <t>"Personal power generation on a small, intimate scale to help in regions way off the grid"</t>
  </si>
  <si>
    <t>"The fold-up Yurt. Interesting space saving concept for temporary shelter in various situations. The flat pack is not new, but the fold-out concept is worth a mention."</t>
  </si>
  <si>
    <t>"The sharing economy extended to refugees and those in need"</t>
  </si>
  <si>
    <t>"The Self Reliance concept addresses the most basic needs of newcomers to integrate into their new cities and for its residents to help them. It is a win-win situation for both."</t>
  </si>
  <si>
    <t>"It will soon be possible for technology to identify someone'e emotional state and whether or not they are lying. This concept was originally intended for the blind, but it could be used by anyone."</t>
  </si>
  <si>
    <t>"The Touch Love concept brings another dimension to keeping in contact with loved ones. The 'absent parent' is one of many potential users who could profit from this concept."</t>
  </si>
  <si>
    <t>"A simple, effective poster that communicates a difficult subject with a universal theme"</t>
  </si>
  <si>
    <t>"A timely concept that involves an ecological, sustainable way of living in a 'nest' on the water. The project also looks at water from different perspectives  and in its different functions but always as part of a balanced design solution related to dwelling in an environmentally friendly system."</t>
  </si>
  <si>
    <t>"V4_HOUSING is a very appropriate response to issues related to lack of space within the city - hence the need to think in systems of densification and environmental problems produced by over population in city areas. Both sides of the agenda are intertwined to generate a singular unit of stacked living space. This is cleverly articulated by a simple, generic skeleton  and a diversity of different units that, when a few variations are added, produce a strong identity for the housing project."</t>
  </si>
  <si>
    <t>"SMART TABLE is a product that it crosses the confines of 'only for micro environments' usage, making it a desirable product for any type of user. It is cleverly thought-through, including most needs within a kitchen, all completely integrated and finally disappearing into a clean, simple table. The aesthetics are also simple, with straight lines that are more than just style and address functionality, like a machine."</t>
  </si>
  <si>
    <t>"Although there could be some improvements at the aesthetic level , ALLinROOM makes the idea of micro living look immediately more appealing. It is a sort of Pandora's Box, where any type of configuration not only seems possible, but also doable within the scope of an affordable product. It is clearly well thought-through."</t>
  </si>
  <si>
    <t>"TOCA is a well conceived product; versatile, adaptable and mobile in its function, whilst at the same time extremely elegant in a non-presumptuous manner. This gives it the touch of coziness that is often needed in otherwise uninspiring (i.e. prefab) small environments."</t>
  </si>
  <si>
    <t>"This project uses a technological solution to present a kitchen unit with a multi-functional set of conveniences, but still emphasizes the action of cooking at home. It is a project that reflects a design combining a high-quality product with high-quality performance."</t>
  </si>
  <si>
    <t>"In an attempt to combine multifunctionality with flexibility and comfort in a micro apartment of 10 square meters, the designer has adopted different technical strategies to integrate the furniture into a dynamic space. A remarkable note is the existence of a balcony that works with the same principles as the interior and, most of all, gives to the inhabitant the feeling of being in the great outdoors."</t>
  </si>
  <si>
    <t>"This project shows a strong commitment to material recycling, the use of regenerative energy sources and sustainability in general. Plans, sections and axonometric projection reinforce the 'descriptive memory' presented by the designer from an architectural point of view."</t>
  </si>
  <si>
    <t>"This co-living apartment project inspired by the 'growing phenomenon' of co-living in cities like Hong Kong is based on the idea of customizing  space and still creating a connection with a shared area. That is why it includes both private and common areas and employs a design solution that uses the potential of space with efficiency and playfulness."</t>
  </si>
  <si>
    <t>"GoGo furniture stands out from similar DIY projects by its structural  design details and assembling process, which reinforces a particular sustainable approach in the reassembling procedure. The product responds to the purpose and still evokes a phenomenological perspective about the meaning of home."</t>
  </si>
  <si>
    <t>"The accent on the sliding panels as a technical solution with aesthetical quality and customized potential gives this small space based in a grid of 9 squares a lot of possibilities for creating a home. A note to the contemporary lifestyle is an app that allows the control and the programming of the moving elements."</t>
  </si>
  <si>
    <t>"Wonderful idea, great social value, very high level of elaboration._x000D_ Easy and ergonomically obvious design, light and friendly"</t>
  </si>
  <si>
    <t>"Very easy, innovative system, helpful in preventive care, high value of usage, light, clinical design"</t>
  </si>
  <si>
    <t>"Smart concept for emergency use cases that offers the intuitive, simple monitoring of the vital parameters. Intelligent combination of smart, hygienic materials and digital indicators and displays"</t>
  </si>
  <si>
    <t>"The concept for Cevec is a product system that enables paramedics to place a central venous catheter quickly, safely and precisely at an angle of 40 degrees.  A smart, simple solution for a well-known problem."</t>
  </si>
  <si>
    <t>"EZ-BOARDING offers a good solution for  easily moving from the wheelchair into the car by moving the wheelchair back. The concept gives more flexibility and freedom of movement to the user."</t>
  </si>
  <si>
    <t>"Low-cost, standardized prosthetics using sustainable materials. The modulation makes the prosthetics adjustable for various sizes and lengths. The elastic property creates a comfortable, effortless experience for users."</t>
  </si>
  <si>
    <t>"If this oxygen-supplied bag really works, there would be no more garbage from the oxygen bottles littering areas like the Himalayas. A very sustainable concept with a good design."</t>
  </si>
  <si>
    <t>"CRIC is a new type of surgical tool that combines the functionality of the two most basic tools within healthcare: the scalpel and the syringe, in order to provide a new, quick and safe method of performing the life-saving cricothyrotomy procedure."</t>
  </si>
  <si>
    <t>"The Care Helper is an intelligent analog concept. The first-aid treatment can be implemented by anyone and is intuitive, easy-to-understand, simple and smart."</t>
  </si>
  <si>
    <t xml:space="preserve">"This design has a good overall look. The designer has studied the problem and come up with a feasible concept that looks practical and ergonomic." </t>
  </si>
  <si>
    <t>"This design reflects a futuristic solution to a concrete problem. The designer has used the rapid prototyping technique to come up with an aesthetic, functional idea."</t>
  </si>
  <si>
    <t>"This concept is well designed, using the correct material solutions, look and feel. The designer has taken the challenge to miniaturize a big product into a compact solution."</t>
  </si>
  <si>
    <t>"This product is designed with a minimalistic approach. The designer has chosen the right materials and finish, resulting in a high-quality end product."</t>
  </si>
  <si>
    <t>I choose this design because of its simplicity. The designer uses a very simple principle to indicate if an infusion is full or empty. This keep it simple approach results in an efficient product.</t>
  </si>
  <si>
    <t>"This design has been developed with close interaction and a deep understanding of patient needs. The user-centered design approach makes it original and easy to understand. The look and feel of the product fit into the medical environment well."</t>
  </si>
  <si>
    <t>"This design takes a discrete look at an important product. It is a user-friendly solution for mounting intravenous drips. The choice of materials and finishing gives it the right medical look."</t>
  </si>
  <si>
    <t>"This design is an innovative solution to a clear problem. The designer has covered the whole range of products needed for the human body, with the right choice of materials."</t>
  </si>
  <si>
    <t>"Great idea, meets many of the needs of parents and newborns. The concept is innovative and exhibits a high level of elaboration in function and aesthetics."</t>
  </si>
  <si>
    <t>"Great idea, very innovative, high level of elaboration and aesthetics,_x000D_ high level of usability and function"</t>
  </si>
  <si>
    <t>"Great idea, very helpful_x000D_, high level of elaboration_x000D_, solid, clinic and aesthetic design"</t>
  </si>
  <si>
    <t>"Great idea for information and transparency, the design is self-explanatory and easy, user-friendly, high elaboration"</t>
  </si>
  <si>
    <t>"Very innovative - obviously much easier and quicker to get results, user-friendly and extremely useful, nice, friendly design that covers a lot of functions, high elaboration"</t>
  </si>
  <si>
    <t>"Great idea for a large number of potential uses, high elaboration, _x000D_clear and interesting design that reflects the function"</t>
  </si>
  <si>
    <t>"Great idea, highly innovative - very good presentation, video_x000D_, clear, clinical design, high elaboration"</t>
  </si>
  <si>
    <t>"Very innovative with many different functions - great idea, high value of usage  -  design and shape clear and self-explanatory, light and practical"</t>
  </si>
  <si>
    <t>"Great idea, very clear function, practical, targets a large number of potential users, high level of elaboration and pleasing aesthetics"</t>
  </si>
  <si>
    <t>Xue Fei Liu,_x000D_
Dalian Nationalities University</t>
  </si>
  <si>
    <t>Hyunsu Park,
Kookmin University
Hyungjun  Koo,
Kookmin University
Taekwon  Yeon,
Hanseo University
Heejin  Youn,
Hanyang University</t>
  </si>
  <si>
    <t>Li Kunming,_x000D_
Hunan University of Technology_x000D_
_x000D_
Zhang Dian,_x000D_
Wuhan University of Technology</t>
  </si>
  <si>
    <t>Elisa Schittenhelm,_x000D_
Sarah Sanwald,_x000D_
Hochschule für Gestaltung Schwäbisch Gmünd</t>
  </si>
  <si>
    <t>Zhou, Caizhi,_x000D_
Hunan University_x000D_
_x000D_
Zhang, Sha,_x000D_
Xiangtan University_x000D_
_x000D_
Tang, Yingxin,_x000D_
Xiangtan University</t>
  </si>
  <si>
    <t xml:space="preserve"> Technical University of Dresden</t>
  </si>
  <si>
    <t>Hochschule für Gestaltung Schwäbisch Gmünd</t>
  </si>
  <si>
    <t>Design Academy Eindhoven</t>
  </si>
  <si>
    <t>Myung Ji University</t>
  </si>
  <si>
    <t>Dong Rui,
Yang Chaoxiang,
Cao Wenhao,
Wang Lilin</t>
  </si>
  <si>
    <t xml:space="preserve">Lin Yu Jhang,
Chen Chia En
</t>
  </si>
  <si>
    <t xml:space="preserve">Hannes Wilke
</t>
  </si>
  <si>
    <t xml:space="preserve">Kristjan Juks
</t>
  </si>
  <si>
    <t xml:space="preserve">Lu Zheng
</t>
  </si>
  <si>
    <t>Yong Woo Park</t>
  </si>
  <si>
    <t>Nikolas Pournaras,_x000D_
_x000D_Jens Eisele,_x000D_
Philipp Olinik</t>
  </si>
  <si>
    <t xml:space="preserve">Lina Trulsson
</t>
  </si>
  <si>
    <t>Xin Yan,_x000D_
Chunlin Yan,_x000D_
_x000D_Jiayuan Liang</t>
  </si>
  <si>
    <t xml:space="preserve">Gabriel Mueller
</t>
  </si>
  <si>
    <t>Peter Alwin</t>
  </si>
  <si>
    <t>Lik Him Tam,_x000D_
Chun Hei Wong,_x000D_
_x000D_Kim To Tse,_x000D_
_x000D_Tsz Wai Wong</t>
  </si>
  <si>
    <t>Rik Oudenhoven</t>
  </si>
  <si>
    <t xml:space="preserve">Lee Zhaojun
</t>
  </si>
  <si>
    <t xml:space="preserve">Yi-Ting Chai,
Yi-Hsiang Chin,
Ying-Chi Peng,
Ling-Yan Zhou
</t>
  </si>
  <si>
    <t xml:space="preserve">Liu Ziting
</t>
  </si>
  <si>
    <t>IUST, Tehran</t>
  </si>
  <si>
    <t>Toumaj Yousefi,_x000D_
2MUCH</t>
  </si>
  <si>
    <t>Universidade Estadual do Maranhão, Sao Luis</t>
  </si>
  <si>
    <t xml:space="preserve">Roseane  Caldas Souza,_x000D_
Luis Marcos Araujo Costa,_x000D_
Mariana Rios da Silva
</t>
  </si>
  <si>
    <t>University of São Paulo, São Paulo</t>
  </si>
  <si>
    <t xml:space="preserve">Evandro Almeida
</t>
  </si>
  <si>
    <t>Anke van Oosterhout</t>
  </si>
  <si>
    <t>Tang Xuelin,_x000D_
Wang Songge,_x000D_
_x000D_Liang Qing</t>
  </si>
  <si>
    <t>Juan Lee,_x000D_
Kyuho Song,_x000D_
_x000D_Joongu Kim</t>
  </si>
  <si>
    <t>Sadi (Samsung Art &amp; Design Institute), Seoul</t>
  </si>
  <si>
    <t>Samsung Design Membership, Seoul</t>
  </si>
  <si>
    <t xml:space="preserve">Myungnyun Kim
</t>
  </si>
  <si>
    <t>Tung-Yi Cheng,_x000D_
_x000D_Ming-Sheng Shih,_x000D_
Yi-Ling Hsieh</t>
  </si>
  <si>
    <t xml:space="preserve">Yan-Zhen Chen,_x000D_
Bing-Kai Lin,_x000D_
Chien-Chu Shen,_x000D_
Shi-Han Yang
</t>
  </si>
  <si>
    <t>Tae Young Park</t>
  </si>
  <si>
    <t>Zhixiang Xu</t>
  </si>
  <si>
    <t>Lucas Schulte Campos</t>
  </si>
  <si>
    <t>Wenbin Xu,_x000D_
Shujie Qi</t>
  </si>
  <si>
    <t>Edmund Lee,_x000D_
Aiden Soo Yul Yang,_x000D_
_x000D_Sherlyn Zhang</t>
  </si>
  <si>
    <t>Taekkyung Lee,
Junyoung Im</t>
  </si>
  <si>
    <t>Jisu Lee,_x000D_
Hyorim Kim,_x000D_
Shinhae Lee</t>
  </si>
  <si>
    <t>Wei Binglin,
Cao Ming,
Xu Siyu,
Fang Lu</t>
  </si>
  <si>
    <t>Chun Lin Yan_x000D_
Hsiang Chang Chun,_x000D_
Yao Li Tsung</t>
  </si>
  <si>
    <t>SADI (Samsung Art &amp; Design Institute), Anyang</t>
  </si>
  <si>
    <t xml:space="preserve">Taehwan Kim,
Seungyeop Han,
Mira Kim
</t>
  </si>
  <si>
    <t>Wenxin Xu,_x000D_
Xuexin Oyang,_x000D_
Zijian Wang,_x000D_
_x000D_Kai Ye</t>
  </si>
  <si>
    <t>Hyo min Lee,_x000D_
Tack kyun Kim,_x000D_
Myeong ji Baek</t>
  </si>
  <si>
    <t>Chieh-Yu, Chen,_x000D_
_x000D_Jin-Dian, Chai,_x000D_
Yue-Siou, Lan,_x000D_
_x000D_Chia-Yi, Lo</t>
  </si>
  <si>
    <t>Kyunghee University, Seoul</t>
  </si>
  <si>
    <t xml:space="preserve">Cho Buhyun
</t>
  </si>
  <si>
    <t>Shiou-Tzu Ma,_x000D_
Chen-Chen Chang,_x000D_
Yu-Fan Wang,_x000D_
_x000D_Wen-Zhu Ke</t>
  </si>
  <si>
    <t>Ya-Zhu Lin</t>
  </si>
  <si>
    <t>Bin Chiu,_x000D_
_x000D_Min-Ren Wu,_x000D_
Guan-Xun Liu,_x000D_
Jia-Yao Jhang</t>
  </si>
  <si>
    <t>Ching Chun Chang</t>
  </si>
  <si>
    <t>YunTech, Tainan</t>
  </si>
  <si>
    <t>Simon Dogger</t>
  </si>
  <si>
    <t>Tai Yuan Huang</t>
  </si>
  <si>
    <t>National Taiwan University of Science and Technology, Taipei</t>
  </si>
  <si>
    <t>Jonas Nussbaum,_x000D_
Birkan Gülöz</t>
  </si>
  <si>
    <t>Sijie Tong,_x000D_
Qiaoyun Lu</t>
  </si>
  <si>
    <t>Christine Maier,_x000D_
_x000D_Jennifer Röll,_x000D_
_x000D_Angelika Plessow</t>
  </si>
  <si>
    <t>National Yunlin University of Science and Technology, Taichung</t>
  </si>
  <si>
    <t>Sung Pei-Yi,_x000D_
_x000D_Chen Tzu-Ting,_x000D_
_x000D_Huang Chin-Ping</t>
  </si>
  <si>
    <t>Moritz Gäckle</t>
  </si>
  <si>
    <t>Hochschule für Gestaltung, Schwäbisch Gmünd</t>
  </si>
  <si>
    <t>Yang, Yu-Tzu,_x000D_
Hung, Po-Husan,_x000D_
Cai, Hong-Ren,_x000D_
_x000D_Wang, Si-Yun,
Zhang, Xin-Yu</t>
  </si>
  <si>
    <t>Johannes Smolle</t>
  </si>
  <si>
    <t xml:space="preserve"> Muthesius Kunsthochschule, Kiel</t>
  </si>
  <si>
    <t>Geuna Kim</t>
  </si>
  <si>
    <t>Tung Hai University, Taichung City</t>
  </si>
  <si>
    <t>Yu Chi Wang</t>
  </si>
  <si>
    <t>Anadolu University, Eskisehir</t>
  </si>
  <si>
    <t>Ceyda Colak</t>
  </si>
  <si>
    <t xml:space="preserve"> FUTERODESIGN, Ankara</t>
  </si>
  <si>
    <t xml:space="preserve">Ahsen Gülsen
(Umeå Institute of Design, Umeå, Schweden)
</t>
  </si>
  <si>
    <t>Sung-Yun Wu</t>
  </si>
  <si>
    <t>Karl Martin</t>
  </si>
  <si>
    <t xml:space="preserve"> Dalian Minzu University, Dalian</t>
  </si>
  <si>
    <t>Xue Zhang,_x000D_
Mingzhe Li,_x000D_
Jingchen Zhang,_x000D_
_x000D_Kun Xu</t>
  </si>
  <si>
    <t>Viktor Sandqvist,_x000D_
Patrik Rehnsfeldt</t>
  </si>
  <si>
    <t>Hwang Seon</t>
  </si>
  <si>
    <t>Brno University of Technology, Pelhrimov</t>
  </si>
  <si>
    <t>Marketa Bravkova</t>
  </si>
  <si>
    <t>Argentina</t>
  </si>
  <si>
    <t>Netherlands</t>
  </si>
  <si>
    <t>Hong Kong</t>
  </si>
  <si>
    <t>Austria</t>
  </si>
  <si>
    <t>Ireland</t>
  </si>
  <si>
    <t>Czech Republic</t>
  </si>
  <si>
    <t>Wenbo Ma</t>
  </si>
  <si>
    <t>Changwon National University, Gyeongsangnam-do</t>
  </si>
  <si>
    <t>Jiachun Du,_x000D_
Tom van Rooij,_x000D_
_x000D_Tong Wu</t>
  </si>
  <si>
    <t>Hochschule Anhalt, Bernburg</t>
  </si>
  <si>
    <t>iF DESIGN TALENT AWARD 2017 - all winners (Edition 01 + 02)</t>
  </si>
  <si>
    <t>Si Hwan Jang</t>
  </si>
  <si>
    <t>Architecture project</t>
  </si>
  <si>
    <t>Packaging aid</t>
  </si>
  <si>
    <t>Mobility concept</t>
  </si>
  <si>
    <t>Drone</t>
  </si>
  <si>
    <t>Water pump</t>
  </si>
  <si>
    <t>Rescue tools</t>
  </si>
  <si>
    <t>Download-Link 1</t>
  </si>
  <si>
    <t>Download-Link 2</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</si>
</sst>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sz val="12"/>
      <color rgb="FF0070C0"/>
      <name val="Calibri"/>
      <family val="2"/>
      <scheme val="minor"/>
    </font>
    <font>
      <sz val="12"/>
      <color rgb="FFEC1D26"/>
      <name val="Calibri"/>
      <family val="2"/>
      <scheme val="minor"/>
    </font>
    <font>
      <sz val="12"/>
      <name val="Calibri"/>
      <family val="2"/>
      <scheme val="minor"/>
    </font>
    <font>
      <b/>
      <sz val="26"/>
      <color theme="1"/>
      <name val="Calibri"/>
      <family val="2"/>
      <scheme val="minor"/>
    </font>
    <font>
      <b/>
      <sz val="12"/>
      <color theme="0"/>
      <name val="Calibri"/>
      <family val="2"/>
      <scheme val="minor"/>
    </font>
  </fonts>
  <fills count="42">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42">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4" applyNumberFormat="0" applyAlignment="0" applyProtection="0"/>
    <xf numFmtId="0" fontId="11" fillId="7" borderId="5" applyNumberFormat="0" applyAlignment="0" applyProtection="0"/>
    <xf numFmtId="0" fontId="12" fillId="7" borderId="4" applyNumberFormat="0" applyAlignment="0" applyProtection="0"/>
    <xf numFmtId="0" fontId="13" fillId="0" borderId="6" applyNumberFormat="0" applyFill="0" applyAlignment="0" applyProtection="0"/>
    <xf numFmtId="0" fontId="14" fillId="8" borderId="7" applyNumberFormat="0" applyAlignment="0" applyProtection="0"/>
    <xf numFmtId="0" fontId="15" fillId="0" borderId="0" applyNumberFormat="0" applyFill="0" applyBorder="0" applyAlignment="0" applyProtection="0"/>
    <xf numFmtId="0" fontId="2" fillId="9"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cellStyleXfs>
  <cellXfs count="47">
    <xf numFmtId="0" fontId="0" fillId="0" borderId="0" xfId="0"/>
    <xf numFmtId="3" fontId="0" fillId="0" borderId="0" xfId="0" applyNumberFormat="1"/>
    <xf numFmtId="0" fontId="0" fillId="0" borderId="10" xfId="0" applyFont="1" applyBorder="1" applyAlignment="1">
      <alignment vertical="center" wrapText="1"/>
    </xf>
    <xf numFmtId="0" fontId="19" fillId="0" borderId="10" xfId="0" applyFont="1" applyBorder="1"/>
    <xf numFmtId="0" fontId="19" fillId="0" borderId="10" xfId="0" applyFont="1" applyBorder="1" applyAlignment="1">
      <alignment wrapText="1"/>
    </xf>
    <xf numFmtId="0" fontId="19" fillId="0" borderId="10" xfId="0" applyFont="1" applyFill="1" applyBorder="1" applyAlignment="1">
      <alignment wrapText="1"/>
    </xf>
    <xf numFmtId="0" fontId="23" fillId="0" borderId="10" xfId="0" applyFont="1" applyFill="1" applyBorder="1" applyAlignment="1">
      <alignment wrapText="1"/>
    </xf>
    <xf numFmtId="0" fontId="19" fillId="36" borderId="10" xfId="0" applyFont="1" applyFill="1" applyBorder="1"/>
    <xf numFmtId="0" fontId="20" fillId="2" borderId="10" xfId="0" applyFont="1" applyFill="1" applyBorder="1"/>
    <xf numFmtId="0" fontId="21" fillId="0" borderId="10" xfId="0" applyFont="1" applyBorder="1" applyAlignment="1">
      <alignment wrapText="1"/>
    </xf>
    <xf numFmtId="0" fontId="20" fillId="0" borderId="10" xfId="0" applyFont="1" applyBorder="1"/>
    <xf numFmtId="0" fontId="19" fillId="35" borderId="10" xfId="0" applyFont="1" applyFill="1" applyBorder="1"/>
    <xf numFmtId="0" fontId="19" fillId="0" borderId="10" xfId="0" applyFont="1" applyFill="1" applyBorder="1"/>
    <xf numFmtId="0" fontId="19" fillId="34" borderId="10" xfId="0" applyFont="1" applyFill="1" applyBorder="1"/>
    <xf numFmtId="0" fontId="19" fillId="37" borderId="10" xfId="0" applyFont="1" applyFill="1" applyBorder="1"/>
    <xf numFmtId="0" fontId="19" fillId="0" borderId="10" xfId="0" applyFont="1" applyBorder="1" applyAlignment="1"/>
    <xf numFmtId="0" fontId="20" fillId="2" borderId="10" xfId="0" applyFont="1" applyFill="1" applyBorder="1" applyAlignment="1">
      <alignment horizontal="left"/>
    </xf>
    <xf numFmtId="0" fontId="19" fillId="0" borderId="10" xfId="0" applyFont="1" applyFill="1" applyBorder="1" applyAlignment="1">
      <alignment horizontal="left"/>
    </xf>
    <xf numFmtId="0" fontId="19" fillId="38" borderId="10" xfId="0" applyFont="1" applyFill="1" applyBorder="1" applyAlignment="1">
      <alignment wrapText="1"/>
    </xf>
    <xf numFmtId="0" fontId="19" fillId="39" borderId="10" xfId="0" applyFont="1" applyFill="1" applyBorder="1" applyAlignment="1">
      <alignment wrapText="1"/>
    </xf>
    <xf numFmtId="0" fontId="19" fillId="40" borderId="10" xfId="0" applyFont="1" applyFill="1" applyBorder="1" applyAlignment="1">
      <alignment wrapText="1"/>
    </xf>
    <xf numFmtId="0" fontId="19" fillId="36" borderId="10" xfId="0" applyFont="1" applyFill="1" applyBorder="1" applyAlignment="1">
      <alignment wrapText="1"/>
    </xf>
    <xf numFmtId="0" fontId="18" fillId="2" borderId="0" xfId="0" applyFont="1" applyFill="1" applyBorder="1"/>
    <xf numFmtId="0" fontId="19" fillId="0" borderId="0" xfId="0" applyFont="1" applyBorder="1"/>
    <xf numFmtId="0" fontId="19" fillId="0" borderId="0" xfId="0" applyFont="1" applyBorder="1" applyAlignment="1">
      <alignment wrapText="1"/>
    </xf>
    <xf numFmtId="0" fontId="24" fillId="0" borderId="0" xfId="0" applyFont="1" applyBorder="1"/>
    <xf numFmtId="0" fontId="19" fillId="0" borderId="10" xfId="0" applyFont="1" applyBorder="1" applyAlignment="1">
      <alignment vertical="center" wrapText="1"/>
    </xf>
    <xf numFmtId="0" fontId="19" fillId="0" borderId="0" xfId="0" applyFont="1"/>
    <xf numFmtId="0" fontId="18" fillId="2" borderId="10" xfId="0" applyFont="1" applyFill="1" applyBorder="1"/>
    <xf numFmtId="0" fontId="18" fillId="2" borderId="10" xfId="0" applyFont="1" applyFill="1" applyBorder="1" applyAlignment="1">
      <alignment wrapText="1"/>
    </xf>
    <xf numFmtId="0" fontId="19" fillId="0" borderId="11" xfId="0" applyFont="1" applyBorder="1"/>
    <xf numFmtId="0" fontId="19" fillId="37" borderId="11" xfId="0" applyFont="1" applyFill="1" applyBorder="1"/>
    <xf numFmtId="0" fontId="20" fillId="2" borderId="11" xfId="0" applyFont="1" applyFill="1" applyBorder="1"/>
    <xf numFmtId="0" fontId="19" fillId="0" borderId="11" xfId="0" applyFont="1" applyBorder="1" applyAlignment="1">
      <alignment wrapText="1"/>
    </xf>
    <xf numFmtId="0" fontId="19" fillId="0" borderId="12" xfId="0" applyFont="1" applyBorder="1"/>
    <xf numFmtId="0" fontId="19" fillId="0" borderId="13" xfId="0" applyFont="1" applyBorder="1"/>
    <xf numFmtId="0" fontId="22" fillId="0" borderId="13" xfId="0" applyFont="1" applyBorder="1"/>
    <xf numFmtId="0" fontId="19" fillId="0" borderId="14" xfId="0" applyFont="1" applyBorder="1"/>
    <xf numFmtId="0" fontId="19" fillId="0" borderId="13" xfId="0" applyFont="1" applyFill="1" applyBorder="1" applyAlignment="1">
      <alignment horizontal="right"/>
    </xf>
    <xf numFmtId="0" fontId="19" fillId="0" borderId="15" xfId="0" applyFont="1" applyBorder="1"/>
    <xf numFmtId="0" fontId="19" fillId="0" borderId="15" xfId="0" applyFont="1" applyBorder="1" applyAlignment="1"/>
    <xf numFmtId="0" fontId="19" fillId="0" borderId="16" xfId="0" applyFont="1" applyBorder="1" applyAlignment="1"/>
    <xf numFmtId="0" fontId="15" fillId="0" borderId="10" xfId="0" applyFont="1" applyBorder="1" applyAlignment="1">
      <alignment wrapText="1"/>
    </xf>
    <xf numFmtId="0" fontId="20" fillId="0" borderId="10" xfId="0" applyFont="1" applyBorder="1" applyAlignment="1">
      <alignment wrapText="1"/>
    </xf>
    <xf numFmtId="0" fontId="15" fillId="0" borderId="10" xfId="0" applyFont="1" applyBorder="1"/>
    <xf numFmtId="0" fontId="25" fillId="41" borderId="10" xfId="0" applyFont="1" applyFill="1" applyBorder="1"/>
    <xf numFmtId="0" fontId="15" fillId="0" borderId="11" xfId="0" applyFont="1" applyBorder="1" applyAlignment="1">
      <alignment wrapText="1"/>
    </xf>
  </cellXfs>
  <cellStyles count="42">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s>
</file>

<file path=xl/drawings/drawing1.xml><?xml version="1.0" encoding="utf-8"?>
<xdr:wsDr xmlns:xdr="http://schemas.openxmlformats.org/drawingml/2006/spreadsheetDrawing" xmlns:a="http://schemas.openxmlformats.org/drawingml/2006/main">
  <xdr:twoCellAnchor editAs="oneCell">
    <xdr:from>
      <xdr:col>3</xdr:col>
      <xdr:colOff>228599</xdr:colOff>
      <xdr:row>4</xdr:row>
      <xdr:rowOff>38100</xdr:rowOff>
    </xdr:from>
    <xdr:to>
      <xdr:col>3</xdr:col>
      <xdr:colOff>2931029</xdr:colOff>
      <xdr:row>4</xdr:row>
      <xdr:rowOff>2057400</xdr:rowOff>
    </xdr:to>
    <xdr:pic>
      <xdr:nvPicPr>
        <xdr:cNvPr id="2" name="Grafik 1" descr="/data/srv/my/upload/award_img_323/conv_212467_01_323-212467_urbility_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4" y="238125"/>
          <a:ext cx="270243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5</xdr:row>
      <xdr:rowOff>152400</xdr:rowOff>
    </xdr:from>
    <xdr:to>
      <xdr:col>3</xdr:col>
      <xdr:colOff>2850311</xdr:colOff>
      <xdr:row>5</xdr:row>
      <xdr:rowOff>2032000</xdr:rowOff>
    </xdr:to>
    <xdr:pic>
      <xdr:nvPicPr>
        <xdr:cNvPr id="4" name="Grafik 3" descr="/data/srv/my/upload/award_img_323/conv_215716_01_323-215716_Blink_Brake_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3352800"/>
          <a:ext cx="2659811" cy="187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6</xdr:row>
      <xdr:rowOff>139700</xdr:rowOff>
    </xdr:from>
    <xdr:to>
      <xdr:col>3</xdr:col>
      <xdr:colOff>2819400</xdr:colOff>
      <xdr:row>6</xdr:row>
      <xdr:rowOff>2127476</xdr:rowOff>
    </xdr:to>
    <xdr:pic>
      <xdr:nvPicPr>
        <xdr:cNvPr id="6" name="Grafik 5" descr="/data/srv/my/upload/award_img_323/conv_219664_02_323-219664_YOYOKE_Bicycle_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6400" y="5473700"/>
          <a:ext cx="2654300" cy="198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7</xdr:row>
      <xdr:rowOff>190501</xdr:rowOff>
    </xdr:from>
    <xdr:to>
      <xdr:col>3</xdr:col>
      <xdr:colOff>2925233</xdr:colOff>
      <xdr:row>7</xdr:row>
      <xdr:rowOff>2260601</xdr:rowOff>
    </xdr:to>
    <xdr:pic>
      <xdr:nvPicPr>
        <xdr:cNvPr id="7" name="Grafik 6" descr="/data/srv/my/upload/award_img_323/conv_212335_01_323-212335_concept_FLOW_1.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56400" y="8229601"/>
          <a:ext cx="2760133" cy="207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xdr:row>
      <xdr:rowOff>114300</xdr:rowOff>
    </xdr:from>
    <xdr:to>
      <xdr:col>3</xdr:col>
      <xdr:colOff>2962275</xdr:colOff>
      <xdr:row>8</xdr:row>
      <xdr:rowOff>2133600</xdr:rowOff>
    </xdr:to>
    <xdr:pic>
      <xdr:nvPicPr>
        <xdr:cNvPr id="8" name="Grafik 7" descr="/data/srv/my/upload/award_img_323/conv_216581_01_323-216581_public_value_1.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05600" y="10541000"/>
          <a:ext cx="284797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9</xdr:row>
      <xdr:rowOff>177800</xdr:rowOff>
    </xdr:from>
    <xdr:to>
      <xdr:col>3</xdr:col>
      <xdr:colOff>2997200</xdr:colOff>
      <xdr:row>9</xdr:row>
      <xdr:rowOff>2317750</xdr:rowOff>
    </xdr:to>
    <xdr:pic>
      <xdr:nvPicPr>
        <xdr:cNvPr id="10" name="Grafik 9" descr="/data/srv/my/upload/award_img_323/conv_217550_01_323-217550_Check_Wrist_1.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31000" y="12890500"/>
          <a:ext cx="2857500" cy="213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177800</xdr:colOff>
      <xdr:row>23</xdr:row>
      <xdr:rowOff>101600</xdr:rowOff>
    </xdr:from>
    <xdr:to>
      <xdr:col>3</xdr:col>
      <xdr:colOff>3025775</xdr:colOff>
      <xdr:row>23</xdr:row>
      <xdr:rowOff>2057400</xdr:rowOff>
    </xdr:to>
    <xdr:pic>
      <xdr:nvPicPr>
        <xdr:cNvPr id="11" name="Grafik 10" descr="/data/srv/my/upload/award_img_323/conv_219711_01_323-219711_for_Syria_and_any_devastated_city_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69100" y="15316200"/>
          <a:ext cx="2847975" cy="195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24</xdr:row>
      <xdr:rowOff>101600</xdr:rowOff>
    </xdr:from>
    <xdr:to>
      <xdr:col>3</xdr:col>
      <xdr:colOff>3022600</xdr:colOff>
      <xdr:row>24</xdr:row>
      <xdr:rowOff>2901950</xdr:rowOff>
    </xdr:to>
    <xdr:pic>
      <xdr:nvPicPr>
        <xdr:cNvPr id="12" name="Grafik 11" descr="/data/srv/my/upload/award_img_323/conv_203977_01_323-203977_packagingaid_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6400" y="17475200"/>
          <a:ext cx="2857500"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25</xdr:row>
      <xdr:rowOff>127000</xdr:rowOff>
    </xdr:from>
    <xdr:to>
      <xdr:col>3</xdr:col>
      <xdr:colOff>3022600</xdr:colOff>
      <xdr:row>25</xdr:row>
      <xdr:rowOff>2276475</xdr:rowOff>
    </xdr:to>
    <xdr:pic>
      <xdr:nvPicPr>
        <xdr:cNvPr id="14" name="Grafik 13" descr="/data/srv/my/upload/award_img_323/conv_211146_02_323-211146_grasshopper_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56400" y="20548600"/>
          <a:ext cx="2857500"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26</xdr:row>
      <xdr:rowOff>127000</xdr:rowOff>
    </xdr:from>
    <xdr:to>
      <xdr:col>3</xdr:col>
      <xdr:colOff>3022600</xdr:colOff>
      <xdr:row>26</xdr:row>
      <xdr:rowOff>2152650</xdr:rowOff>
    </xdr:to>
    <xdr:pic>
      <xdr:nvPicPr>
        <xdr:cNvPr id="15" name="Grafik 14" descr="/data/srv/my/upload/award_img_323/conv_216853_02_323-216853_B_Drone_2.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756400" y="22999700"/>
          <a:ext cx="2857500" cy="202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27</xdr:row>
      <xdr:rowOff>101600</xdr:rowOff>
    </xdr:from>
    <xdr:to>
      <xdr:col>3</xdr:col>
      <xdr:colOff>2971800</xdr:colOff>
      <xdr:row>27</xdr:row>
      <xdr:rowOff>2098675</xdr:rowOff>
    </xdr:to>
    <xdr:pic>
      <xdr:nvPicPr>
        <xdr:cNvPr id="16" name="Grafik 15" descr="/data/srv/my/upload/award_img_323/conv_215237_01_323-215237_The_seesaw_well_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705600" y="25311100"/>
          <a:ext cx="2857500" cy="199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28</xdr:row>
      <xdr:rowOff>88900</xdr:rowOff>
    </xdr:from>
    <xdr:to>
      <xdr:col>3</xdr:col>
      <xdr:colOff>2971800</xdr:colOff>
      <xdr:row>28</xdr:row>
      <xdr:rowOff>2232025</xdr:rowOff>
    </xdr:to>
    <xdr:pic>
      <xdr:nvPicPr>
        <xdr:cNvPr id="17" name="Grafik 16" descr="/data/srv/my/upload/award_img_323/conv_217144_01_323-217144_Safety_Rescue_1.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05600" y="274955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29</xdr:row>
      <xdr:rowOff>76200</xdr:rowOff>
    </xdr:from>
    <xdr:to>
      <xdr:col>3</xdr:col>
      <xdr:colOff>2971800</xdr:colOff>
      <xdr:row>29</xdr:row>
      <xdr:rowOff>2219325</xdr:rowOff>
    </xdr:to>
    <xdr:pic>
      <xdr:nvPicPr>
        <xdr:cNvPr id="18" name="Grafik 17" descr="/data/srv/my/upload/award_img_323/conv_219230_01_323-219230_Back_Home_1.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705600" y="298831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47</xdr:row>
      <xdr:rowOff>177800</xdr:rowOff>
    </xdr:from>
    <xdr:to>
      <xdr:col>3</xdr:col>
      <xdr:colOff>3000375</xdr:colOff>
      <xdr:row>47</xdr:row>
      <xdr:rowOff>2063750</xdr:rowOff>
    </xdr:to>
    <xdr:pic>
      <xdr:nvPicPr>
        <xdr:cNvPr id="19" name="Grafik 18" descr="/data/srv/my/upload/award_img_323/conv_215044_01_323-215044_Lifting_Sink_1.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43700" y="32308800"/>
          <a:ext cx="284797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48</xdr:row>
      <xdr:rowOff>101600</xdr:rowOff>
    </xdr:from>
    <xdr:to>
      <xdr:col>3</xdr:col>
      <xdr:colOff>2971800</xdr:colOff>
      <xdr:row>48</xdr:row>
      <xdr:rowOff>2244725</xdr:rowOff>
    </xdr:to>
    <xdr:pic>
      <xdr:nvPicPr>
        <xdr:cNvPr id="21" name="Grafik 20" descr="/data/srv/my/upload/award_img_323/conv_219881_01_323-219881_Movable_Rotation_1.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705600" y="345186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49</xdr:row>
      <xdr:rowOff>177800</xdr:rowOff>
    </xdr:from>
    <xdr:to>
      <xdr:col>3</xdr:col>
      <xdr:colOff>2984500</xdr:colOff>
      <xdr:row>49</xdr:row>
      <xdr:rowOff>1987550</xdr:rowOff>
    </xdr:to>
    <xdr:pic>
      <xdr:nvPicPr>
        <xdr:cNvPr id="22" name="Grafik 21" descr="/data/srv/my/upload/award_img_323/conv_218971_02_323-218971_Rail_kitchen_faucet_2.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718300" y="37007800"/>
          <a:ext cx="2857500"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50</xdr:row>
      <xdr:rowOff>88900</xdr:rowOff>
    </xdr:from>
    <xdr:to>
      <xdr:col>3</xdr:col>
      <xdr:colOff>2984500</xdr:colOff>
      <xdr:row>50</xdr:row>
      <xdr:rowOff>2228850</xdr:rowOff>
    </xdr:to>
    <xdr:pic>
      <xdr:nvPicPr>
        <xdr:cNvPr id="23" name="Grafik 22" descr="/data/srv/my/upload/award_img_323/conv_220420_01_323-220420_H2Wall_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718300" y="39077900"/>
          <a:ext cx="2857500" cy="213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51</xdr:row>
      <xdr:rowOff>88900</xdr:rowOff>
    </xdr:from>
    <xdr:to>
      <xdr:col>3</xdr:col>
      <xdr:colOff>2974975</xdr:colOff>
      <xdr:row>51</xdr:row>
      <xdr:rowOff>2844800</xdr:rowOff>
    </xdr:to>
    <xdr:pic>
      <xdr:nvPicPr>
        <xdr:cNvPr id="24" name="Grafik 23" descr="/data/srv/my/upload/award_img_323/conv_212846_01_323-212846_Water_Curtain.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718300" y="41389300"/>
          <a:ext cx="2847975" cy="275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52</xdr:row>
      <xdr:rowOff>88900</xdr:rowOff>
    </xdr:from>
    <xdr:to>
      <xdr:col>3</xdr:col>
      <xdr:colOff>2971800</xdr:colOff>
      <xdr:row>52</xdr:row>
      <xdr:rowOff>2238375</xdr:rowOff>
    </xdr:to>
    <xdr:pic>
      <xdr:nvPicPr>
        <xdr:cNvPr id="25" name="Grafik 24" descr="/data/srv/my/upload/award_img_323/conv_210473_01_323-210473_The_polaroid_pickles_pot_1.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705600" y="44361100"/>
          <a:ext cx="2857500"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53</xdr:row>
      <xdr:rowOff>127000</xdr:rowOff>
    </xdr:from>
    <xdr:to>
      <xdr:col>3</xdr:col>
      <xdr:colOff>2997200</xdr:colOff>
      <xdr:row>53</xdr:row>
      <xdr:rowOff>2270125</xdr:rowOff>
    </xdr:to>
    <xdr:pic>
      <xdr:nvPicPr>
        <xdr:cNvPr id="26" name="Grafik 25" descr="/data/srv/my/upload/award_img_323/conv_211994_01_323-211994_airpresso_1.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731000" y="468122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54</xdr:row>
      <xdr:rowOff>114300</xdr:rowOff>
    </xdr:from>
    <xdr:to>
      <xdr:col>3</xdr:col>
      <xdr:colOff>2984500</xdr:colOff>
      <xdr:row>54</xdr:row>
      <xdr:rowOff>2263775</xdr:rowOff>
    </xdr:to>
    <xdr:pic>
      <xdr:nvPicPr>
        <xdr:cNvPr id="27" name="Grafik 26" descr="/data/srv/my/upload/award_img_323/conv_215311_01_323-215311_Dumpling_course_1.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718300" y="49263300"/>
          <a:ext cx="2857500"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55</xdr:row>
      <xdr:rowOff>101600</xdr:rowOff>
    </xdr:from>
    <xdr:to>
      <xdr:col>3</xdr:col>
      <xdr:colOff>2987675</xdr:colOff>
      <xdr:row>55</xdr:row>
      <xdr:rowOff>2292350</xdr:rowOff>
    </xdr:to>
    <xdr:pic>
      <xdr:nvPicPr>
        <xdr:cNvPr id="28" name="Grafik 27" descr="/data/srv/my/upload/award_img_323/conv_215747_01_323-215747_Mogu_1.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731000" y="51638200"/>
          <a:ext cx="2847975"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177800</xdr:colOff>
      <xdr:row>56</xdr:row>
      <xdr:rowOff>88900</xdr:rowOff>
    </xdr:from>
    <xdr:to>
      <xdr:col>3</xdr:col>
      <xdr:colOff>3025775</xdr:colOff>
      <xdr:row>56</xdr:row>
      <xdr:rowOff>2244725</xdr:rowOff>
    </xdr:to>
    <xdr:pic>
      <xdr:nvPicPr>
        <xdr:cNvPr id="29" name="Grafik 28" descr="/data/srv/my/upload/award_img_323/conv_217354_01_323-217354_Smoke_Gets_In_Your_Eye_1.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273675" y="126876175"/>
          <a:ext cx="2847975" cy="215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57</xdr:row>
      <xdr:rowOff>88900</xdr:rowOff>
    </xdr:from>
    <xdr:to>
      <xdr:col>3</xdr:col>
      <xdr:colOff>2997200</xdr:colOff>
      <xdr:row>57</xdr:row>
      <xdr:rowOff>2232025</xdr:rowOff>
    </xdr:to>
    <xdr:pic>
      <xdr:nvPicPr>
        <xdr:cNvPr id="30" name="Grafik 29" descr="/data/srv/my/upload/award_img_323/conv_217966_01_323-217966_Folding-fan_Shower_1.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731000" y="56375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58</xdr:row>
      <xdr:rowOff>76200</xdr:rowOff>
    </xdr:from>
    <xdr:to>
      <xdr:col>3</xdr:col>
      <xdr:colOff>2997200</xdr:colOff>
      <xdr:row>58</xdr:row>
      <xdr:rowOff>2222500</xdr:rowOff>
    </xdr:to>
    <xdr:pic>
      <xdr:nvPicPr>
        <xdr:cNvPr id="31" name="Grafik 30" descr="/data/srv/my/upload/award_img_323/conv_218815_01_323-218815_maetdol_1.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731000" y="58699400"/>
          <a:ext cx="2857500" cy="214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59</xdr:row>
      <xdr:rowOff>76200</xdr:rowOff>
    </xdr:from>
    <xdr:to>
      <xdr:col>3</xdr:col>
      <xdr:colOff>2974975</xdr:colOff>
      <xdr:row>59</xdr:row>
      <xdr:rowOff>2863850</xdr:rowOff>
    </xdr:to>
    <xdr:pic>
      <xdr:nvPicPr>
        <xdr:cNvPr id="33" name="Grafik 32" descr="/data/srv/my/upload/award_img_323/conv_219108_01_323-219108_Habitat_Landscape_1.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718300" y="60972700"/>
          <a:ext cx="2847975" cy="278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155575</xdr:colOff>
      <xdr:row>61</xdr:row>
      <xdr:rowOff>73025</xdr:rowOff>
    </xdr:from>
    <xdr:to>
      <xdr:col>3</xdr:col>
      <xdr:colOff>3013075</xdr:colOff>
      <xdr:row>61</xdr:row>
      <xdr:rowOff>2209800</xdr:rowOff>
    </xdr:to>
    <xdr:pic>
      <xdr:nvPicPr>
        <xdr:cNvPr id="35" name="Grafik 34" descr="/data/srv/my/upload/award_img_323/conv_220247_02_323-220247_KETTLE_2.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251450" y="139052300"/>
          <a:ext cx="2857500" cy="213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60</xdr:row>
      <xdr:rowOff>63500</xdr:rowOff>
    </xdr:from>
    <xdr:to>
      <xdr:col>3</xdr:col>
      <xdr:colOff>2984500</xdr:colOff>
      <xdr:row>60</xdr:row>
      <xdr:rowOff>2206625</xdr:rowOff>
    </xdr:to>
    <xdr:pic>
      <xdr:nvPicPr>
        <xdr:cNvPr id="37" name="Grafik 36" descr="/data/srv/my/upload/award_img_323/conv_219707_02_323-219707_delite_2.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718300" y="638937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10</xdr:row>
      <xdr:rowOff>330200</xdr:rowOff>
    </xdr:from>
    <xdr:to>
      <xdr:col>3</xdr:col>
      <xdr:colOff>2949575</xdr:colOff>
      <xdr:row>10</xdr:row>
      <xdr:rowOff>2159000</xdr:rowOff>
    </xdr:to>
    <xdr:pic>
      <xdr:nvPicPr>
        <xdr:cNvPr id="38" name="Grafik 37" descr="/data/srv/my/upload/award_img_323/conv_217030_01_323-217030_bicycle_1.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92900" y="15163800"/>
          <a:ext cx="28479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203200</xdr:colOff>
      <xdr:row>11</xdr:row>
      <xdr:rowOff>215900</xdr:rowOff>
    </xdr:from>
    <xdr:to>
      <xdr:col>3</xdr:col>
      <xdr:colOff>3060700</xdr:colOff>
      <xdr:row>11</xdr:row>
      <xdr:rowOff>2063750</xdr:rowOff>
    </xdr:to>
    <xdr:pic>
      <xdr:nvPicPr>
        <xdr:cNvPr id="39" name="Grafik 38" descr="/data/srv/my/upload/award_img_323/conv_214175_01_image1.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794500" y="17551400"/>
          <a:ext cx="285750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12</xdr:row>
      <xdr:rowOff>139700</xdr:rowOff>
    </xdr:from>
    <xdr:to>
      <xdr:col>3</xdr:col>
      <xdr:colOff>3009900</xdr:colOff>
      <xdr:row>12</xdr:row>
      <xdr:rowOff>2282825</xdr:rowOff>
    </xdr:to>
    <xdr:pic>
      <xdr:nvPicPr>
        <xdr:cNvPr id="40" name="Grafik 39" descr="/data/srv/my/upload/award_img_323/conv_218599_02_218599_01_323-218599_NAVIGATION_FOR_DEAF_4.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743700" y="199771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13</xdr:row>
      <xdr:rowOff>114300</xdr:rowOff>
    </xdr:from>
    <xdr:to>
      <xdr:col>3</xdr:col>
      <xdr:colOff>2911475</xdr:colOff>
      <xdr:row>13</xdr:row>
      <xdr:rowOff>2968625</xdr:rowOff>
    </xdr:to>
    <xdr:pic>
      <xdr:nvPicPr>
        <xdr:cNvPr id="42" name="Grafik 41" descr="/data/srv/my/upload/award_img_323/conv_215804_01_treasure0953SPIO_323-215804_bicycle2.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731000" y="22453600"/>
          <a:ext cx="2771775" cy="285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14</xdr:row>
      <xdr:rowOff>139700</xdr:rowOff>
    </xdr:from>
    <xdr:to>
      <xdr:col>3</xdr:col>
      <xdr:colOff>2959100</xdr:colOff>
      <xdr:row>14</xdr:row>
      <xdr:rowOff>2282825</xdr:rowOff>
    </xdr:to>
    <xdr:pic>
      <xdr:nvPicPr>
        <xdr:cNvPr id="43" name="Grafik 42" descr="/data/srv/my/upload/award_img_323/conv_217610_01_323-217610_fit_1.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692900" y="25552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15</xdr:row>
      <xdr:rowOff>203200</xdr:rowOff>
    </xdr:from>
    <xdr:to>
      <xdr:col>3</xdr:col>
      <xdr:colOff>2984500</xdr:colOff>
      <xdr:row>15</xdr:row>
      <xdr:rowOff>2346325</xdr:rowOff>
    </xdr:to>
    <xdr:pic>
      <xdr:nvPicPr>
        <xdr:cNvPr id="44" name="Grafik 43" descr="/data/srv/my/upload/award_img_323/conv_219811_01_323-219811-Mirror_Warning-1.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718300" y="28117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16</xdr:row>
      <xdr:rowOff>152400</xdr:rowOff>
    </xdr:from>
    <xdr:to>
      <xdr:col>3</xdr:col>
      <xdr:colOff>2984500</xdr:colOff>
      <xdr:row>16</xdr:row>
      <xdr:rowOff>2295525</xdr:rowOff>
    </xdr:to>
    <xdr:pic>
      <xdr:nvPicPr>
        <xdr:cNvPr id="45" name="Grafik 44" descr="/data/srv/my/upload/award_img_323/conv_219414_02_323-219414_bicycle_02.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18300" y="305689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17</xdr:row>
      <xdr:rowOff>152400</xdr:rowOff>
    </xdr:from>
    <xdr:to>
      <xdr:col>3</xdr:col>
      <xdr:colOff>3009900</xdr:colOff>
      <xdr:row>17</xdr:row>
      <xdr:rowOff>2295525</xdr:rowOff>
    </xdr:to>
    <xdr:pic>
      <xdr:nvPicPr>
        <xdr:cNvPr id="46" name="Grafik 45" descr="/data/srv/my/upload/award_img_323/conv_217304_02_323-217304__accompany_2.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743700" y="33070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18</xdr:row>
      <xdr:rowOff>165100</xdr:rowOff>
    </xdr:from>
    <xdr:to>
      <xdr:col>3</xdr:col>
      <xdr:colOff>2959100</xdr:colOff>
      <xdr:row>18</xdr:row>
      <xdr:rowOff>2308225</xdr:rowOff>
    </xdr:to>
    <xdr:pic>
      <xdr:nvPicPr>
        <xdr:cNvPr id="47" name="Grafik 46" descr="/data/srv/my/upload/award_img_323/conv_216659_02_323-216659_airwheel_2.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692900" y="35585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19</xdr:row>
      <xdr:rowOff>139700</xdr:rowOff>
    </xdr:from>
    <xdr:to>
      <xdr:col>3</xdr:col>
      <xdr:colOff>2984500</xdr:colOff>
      <xdr:row>19</xdr:row>
      <xdr:rowOff>2282825</xdr:rowOff>
    </xdr:to>
    <xdr:pic>
      <xdr:nvPicPr>
        <xdr:cNvPr id="49" name="Grafik 48" descr="/data/srv/my/upload/award_img_323/conv_209858_01_323-209858_M-bike_01.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718300" y="380619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20</xdr:row>
      <xdr:rowOff>114300</xdr:rowOff>
    </xdr:from>
    <xdr:to>
      <xdr:col>3</xdr:col>
      <xdr:colOff>2959100</xdr:colOff>
      <xdr:row>20</xdr:row>
      <xdr:rowOff>2257425</xdr:rowOff>
    </xdr:to>
    <xdr:pic>
      <xdr:nvPicPr>
        <xdr:cNvPr id="51" name="Grafik 50" descr="/data/srv/my/upload/award_img_323/conv_215824_01_323-215824_THE_BUSS_BELLY_1.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692900" y="40538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21</xdr:row>
      <xdr:rowOff>190500</xdr:rowOff>
    </xdr:from>
    <xdr:to>
      <xdr:col>3</xdr:col>
      <xdr:colOff>2971800</xdr:colOff>
      <xdr:row>21</xdr:row>
      <xdr:rowOff>2209800</xdr:rowOff>
    </xdr:to>
    <xdr:pic>
      <xdr:nvPicPr>
        <xdr:cNvPr id="52" name="Grafik 51" descr="/data/srv/my/upload/award_img_323/conv_215603_01_323-215603_ENJOY_CHANGE_1.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705600" y="43116500"/>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22</xdr:row>
      <xdr:rowOff>177800</xdr:rowOff>
    </xdr:from>
    <xdr:to>
      <xdr:col>3</xdr:col>
      <xdr:colOff>2984500</xdr:colOff>
      <xdr:row>22</xdr:row>
      <xdr:rowOff>2320925</xdr:rowOff>
    </xdr:to>
    <xdr:pic>
      <xdr:nvPicPr>
        <xdr:cNvPr id="54" name="Grafik 53" descr="/data/srv/my/upload/award_img_323/conv_214992_01_323-214992_Eliminate_Fog_Clear_Helme_1.jp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718300" y="456057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30</xdr:row>
      <xdr:rowOff>114300</xdr:rowOff>
    </xdr:from>
    <xdr:to>
      <xdr:col>3</xdr:col>
      <xdr:colOff>2949575</xdr:colOff>
      <xdr:row>30</xdr:row>
      <xdr:rowOff>2257425</xdr:rowOff>
    </xdr:to>
    <xdr:pic>
      <xdr:nvPicPr>
        <xdr:cNvPr id="55" name="Grafik 54" descr="/data/srv/my/upload/award_img_323/conv_215432_02_323-215432_WARM_2.jpe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692900" y="64960500"/>
          <a:ext cx="28479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31</xdr:row>
      <xdr:rowOff>63500</xdr:rowOff>
    </xdr:from>
    <xdr:to>
      <xdr:col>3</xdr:col>
      <xdr:colOff>2971800</xdr:colOff>
      <xdr:row>31</xdr:row>
      <xdr:rowOff>2206625</xdr:rowOff>
    </xdr:to>
    <xdr:pic>
      <xdr:nvPicPr>
        <xdr:cNvPr id="56" name="Grafik 55" descr="/data/srv/my/upload/award_img_323/conv_212916_02_323-212916_Filter_Cup_1.jp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705600" y="67233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32</xdr:row>
      <xdr:rowOff>88900</xdr:rowOff>
    </xdr:from>
    <xdr:to>
      <xdr:col>3</xdr:col>
      <xdr:colOff>2971800</xdr:colOff>
      <xdr:row>32</xdr:row>
      <xdr:rowOff>2232025</xdr:rowOff>
    </xdr:to>
    <xdr:pic>
      <xdr:nvPicPr>
        <xdr:cNvPr id="57" name="Grafik 56" descr="/data/srv/my/upload/award_img_323/conv_217628_01_323-217628_Mosquite_1.jp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705600" y="69583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139700</xdr:colOff>
      <xdr:row>33</xdr:row>
      <xdr:rowOff>76200</xdr:rowOff>
    </xdr:from>
    <xdr:to>
      <xdr:col>3</xdr:col>
      <xdr:colOff>2997200</xdr:colOff>
      <xdr:row>33</xdr:row>
      <xdr:rowOff>2219325</xdr:rowOff>
    </xdr:to>
    <xdr:pic>
      <xdr:nvPicPr>
        <xdr:cNvPr id="59" name="Grafik 58" descr="/data/srv/my/upload/award_img_323/conv_212883_02_323-212883_E-SKIPPING_2.jpe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731000" y="718947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34</xdr:row>
      <xdr:rowOff>101600</xdr:rowOff>
    </xdr:from>
    <xdr:to>
      <xdr:col>3</xdr:col>
      <xdr:colOff>2984500</xdr:colOff>
      <xdr:row>34</xdr:row>
      <xdr:rowOff>2244725</xdr:rowOff>
    </xdr:to>
    <xdr:pic>
      <xdr:nvPicPr>
        <xdr:cNvPr id="60" name="Grafik 59" descr="/data/srv/my/upload/award_img_323/conv_219206_02_323-219206__BrainTrain-01.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718300" y="742442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35</xdr:row>
      <xdr:rowOff>114300</xdr:rowOff>
    </xdr:from>
    <xdr:to>
      <xdr:col>3</xdr:col>
      <xdr:colOff>2974975</xdr:colOff>
      <xdr:row>35</xdr:row>
      <xdr:rowOff>2247900</xdr:rowOff>
    </xdr:to>
    <xdr:pic>
      <xdr:nvPicPr>
        <xdr:cNvPr id="61" name="Grafik 60" descr="/data/srv/my/upload/award_img_323/conv_220458_01_323-220350_interefugees_01.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718300" y="765810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36</xdr:row>
      <xdr:rowOff>88900</xdr:rowOff>
    </xdr:from>
    <xdr:to>
      <xdr:col>3</xdr:col>
      <xdr:colOff>3013075</xdr:colOff>
      <xdr:row>36</xdr:row>
      <xdr:rowOff>2212975</xdr:rowOff>
    </xdr:to>
    <xdr:pic>
      <xdr:nvPicPr>
        <xdr:cNvPr id="62" name="Grafik 61" descr="/data/srv/my/upload/award_img_323/conv_218157_01_323-218157_VIA_1.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756400" y="78879700"/>
          <a:ext cx="2847975"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127000</xdr:colOff>
      <xdr:row>37</xdr:row>
      <xdr:rowOff>88900</xdr:rowOff>
    </xdr:from>
    <xdr:to>
      <xdr:col>3</xdr:col>
      <xdr:colOff>2984500</xdr:colOff>
      <xdr:row>37</xdr:row>
      <xdr:rowOff>2232025</xdr:rowOff>
    </xdr:to>
    <xdr:pic>
      <xdr:nvPicPr>
        <xdr:cNvPr id="64" name="Grafik 63" descr="/data/srv/my/upload/award_img_323/conv_213167_01_jpg_3627-01.jp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718300" y="81203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38</xdr:row>
      <xdr:rowOff>114300</xdr:rowOff>
    </xdr:from>
    <xdr:to>
      <xdr:col>3</xdr:col>
      <xdr:colOff>2949575</xdr:colOff>
      <xdr:row>38</xdr:row>
      <xdr:rowOff>2247900</xdr:rowOff>
    </xdr:to>
    <xdr:pic>
      <xdr:nvPicPr>
        <xdr:cNvPr id="65" name="Grafik 64" descr="/data/srv/my/upload/award_img_323/conv_217295_01_323-217295_Hot_care_1.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692900" y="835533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39</xdr:row>
      <xdr:rowOff>139700</xdr:rowOff>
    </xdr:from>
    <xdr:to>
      <xdr:col>3</xdr:col>
      <xdr:colOff>2949575</xdr:colOff>
      <xdr:row>39</xdr:row>
      <xdr:rowOff>2606675</xdr:rowOff>
    </xdr:to>
    <xdr:pic>
      <xdr:nvPicPr>
        <xdr:cNvPr id="66" name="Grafik 65" descr="/data/srv/my/upload/award_img_323/conv_218387_01_323-218387_SHELTER_WELCOME_1.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692900" y="85902800"/>
          <a:ext cx="2847975" cy="24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40</xdr:row>
      <xdr:rowOff>114300</xdr:rowOff>
    </xdr:from>
    <xdr:to>
      <xdr:col>3</xdr:col>
      <xdr:colOff>2959100</xdr:colOff>
      <xdr:row>40</xdr:row>
      <xdr:rowOff>2257425</xdr:rowOff>
    </xdr:to>
    <xdr:pic>
      <xdr:nvPicPr>
        <xdr:cNvPr id="67" name="Grafik 66" descr="/data/srv/my/upload/award_img_323/conv_213525_01_323-213525_Water-Board_1.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692900" y="88696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41</xdr:row>
      <xdr:rowOff>101600</xdr:rowOff>
    </xdr:from>
    <xdr:to>
      <xdr:col>3</xdr:col>
      <xdr:colOff>2971800</xdr:colOff>
      <xdr:row>41</xdr:row>
      <xdr:rowOff>2244725</xdr:rowOff>
    </xdr:to>
    <xdr:pic>
      <xdr:nvPicPr>
        <xdr:cNvPr id="68" name="Grafik 67" descr="/data/srv/my/upload/award_img_323/conv_210730_02_323-210730_Rebuild_Home_2.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705600" y="910082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42</xdr:row>
      <xdr:rowOff>114300</xdr:rowOff>
    </xdr:from>
    <xdr:to>
      <xdr:col>3</xdr:col>
      <xdr:colOff>2971800</xdr:colOff>
      <xdr:row>42</xdr:row>
      <xdr:rowOff>2019300</xdr:rowOff>
    </xdr:to>
    <xdr:pic>
      <xdr:nvPicPr>
        <xdr:cNvPr id="69" name="Grafik 68" descr="/data/srv/my/upload/award_img_323/conv_218365_02_323-218365_Autism_Empathy_Kit_2.jp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705600" y="93345000"/>
          <a:ext cx="28575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43</xdr:row>
      <xdr:rowOff>114300</xdr:rowOff>
    </xdr:from>
    <xdr:to>
      <xdr:col>3</xdr:col>
      <xdr:colOff>2962275</xdr:colOff>
      <xdr:row>43</xdr:row>
      <xdr:rowOff>2247900</xdr:rowOff>
    </xdr:to>
    <xdr:pic>
      <xdr:nvPicPr>
        <xdr:cNvPr id="72" name="Grafik 71" descr="/data/srv/my/upload/award_img_323/conv_211910_01_323-211910_BingxiaoZhang_1.jp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705600" y="956691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44</xdr:row>
      <xdr:rowOff>279400</xdr:rowOff>
    </xdr:from>
    <xdr:to>
      <xdr:col>3</xdr:col>
      <xdr:colOff>2921000</xdr:colOff>
      <xdr:row>44</xdr:row>
      <xdr:rowOff>1698625</xdr:rowOff>
    </xdr:to>
    <xdr:pic>
      <xdr:nvPicPr>
        <xdr:cNvPr id="73" name="Grafik 72" descr="/data/srv/my/upload/award_img_323/conv_217234_01_323-217234_Linkage_1.jp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654800" y="98158300"/>
          <a:ext cx="28575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45</xdr:row>
      <xdr:rowOff>88900</xdr:rowOff>
    </xdr:from>
    <xdr:to>
      <xdr:col>3</xdr:col>
      <xdr:colOff>2971800</xdr:colOff>
      <xdr:row>45</xdr:row>
      <xdr:rowOff>2232025</xdr:rowOff>
    </xdr:to>
    <xdr:pic>
      <xdr:nvPicPr>
        <xdr:cNvPr id="74" name="Grafik 73" descr="/data/srv/my/upload/award_img_323/conv_217232_02_Ubuntu2.jp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705600" y="1002919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46</xdr:row>
      <xdr:rowOff>177800</xdr:rowOff>
    </xdr:from>
    <xdr:to>
      <xdr:col>3</xdr:col>
      <xdr:colOff>2876550</xdr:colOff>
      <xdr:row>46</xdr:row>
      <xdr:rowOff>3025775</xdr:rowOff>
    </xdr:to>
    <xdr:pic>
      <xdr:nvPicPr>
        <xdr:cNvPr id="76" name="Grafik 75" descr="/data/srv/my/upload/award_img_323/conv_214940_02_323-214940_Light_Up_Your_Home_2.jp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743700" y="102704900"/>
          <a:ext cx="2724150" cy="284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238125</xdr:colOff>
      <xdr:row>62</xdr:row>
      <xdr:rowOff>112108</xdr:rowOff>
    </xdr:from>
    <xdr:to>
      <xdr:col>3</xdr:col>
      <xdr:colOff>3105150</xdr:colOff>
      <xdr:row>62</xdr:row>
      <xdr:rowOff>2262377</xdr:rowOff>
    </xdr:to>
    <xdr:pic>
      <xdr:nvPicPr>
        <xdr:cNvPr id="5" name="Grafik 4"/>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334000" y="141367858"/>
          <a:ext cx="2867025" cy="2150269"/>
        </a:xfrm>
        <a:prstGeom prst="rect">
          <a:avLst/>
        </a:prstGeom>
      </xdr:spPr>
    </xdr:pic>
    <xdr:clientData/>
  </xdr:twoCellAnchor>
  <xdr:twoCellAnchor editAs="oneCell">
    <xdr:from>
      <xdr:col>3</xdr:col>
      <xdr:colOff>247651</xdr:colOff>
      <xdr:row>63</xdr:row>
      <xdr:rowOff>78610</xdr:rowOff>
    </xdr:from>
    <xdr:to>
      <xdr:col>3</xdr:col>
      <xdr:colOff>3090081</xdr:colOff>
      <xdr:row>63</xdr:row>
      <xdr:rowOff>2209800</xdr:rowOff>
    </xdr:to>
    <xdr:pic>
      <xdr:nvPicPr>
        <xdr:cNvPr id="71" name="Grafik 70" descr="http://portal.ifdesign.de/upload/award_img_325/oex_large/225762_01_325-225762_Public_system_1.jp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5343526" y="143639410"/>
          <a:ext cx="2842430" cy="2131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247651</xdr:colOff>
      <xdr:row>64</xdr:row>
      <xdr:rowOff>118047</xdr:rowOff>
    </xdr:from>
    <xdr:to>
      <xdr:col>3</xdr:col>
      <xdr:colOff>3048000</xdr:colOff>
      <xdr:row>64</xdr:row>
      <xdr:rowOff>2219325</xdr:rowOff>
    </xdr:to>
    <xdr:pic>
      <xdr:nvPicPr>
        <xdr:cNvPr id="75" name="Grafik 74" descr="http://portal.ifdesign.de/upload/award_img_325/oex_large/223284_01_325-223284_watt_1.jp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5343526" y="145983897"/>
          <a:ext cx="2800349" cy="210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276225</xdr:colOff>
      <xdr:row>65</xdr:row>
      <xdr:rowOff>114300</xdr:rowOff>
    </xdr:from>
    <xdr:to>
      <xdr:col>3</xdr:col>
      <xdr:colOff>3124200</xdr:colOff>
      <xdr:row>65</xdr:row>
      <xdr:rowOff>2247900</xdr:rowOff>
    </xdr:to>
    <xdr:pic>
      <xdr:nvPicPr>
        <xdr:cNvPr id="77" name="Grafik 76" descr="/data/srv/my/upload/award_img_325/conv_222520_01_325-222520__Linkinggreen_1.jp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372100" y="1482852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133827</xdr:colOff>
      <xdr:row>66</xdr:row>
      <xdr:rowOff>314325</xdr:rowOff>
    </xdr:from>
    <xdr:to>
      <xdr:col>3</xdr:col>
      <xdr:colOff>3124201</xdr:colOff>
      <xdr:row>66</xdr:row>
      <xdr:rowOff>1914525</xdr:rowOff>
    </xdr:to>
    <xdr:pic>
      <xdr:nvPicPr>
        <xdr:cNvPr id="78" name="Grafik 77" descr="/data/srv/my/upload/award_img_325/conv_221519_01_325-222404_indico_1.jp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229702" y="150790275"/>
          <a:ext cx="2990374"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67</xdr:row>
      <xdr:rowOff>133350</xdr:rowOff>
    </xdr:from>
    <xdr:to>
      <xdr:col>3</xdr:col>
      <xdr:colOff>3105150</xdr:colOff>
      <xdr:row>67</xdr:row>
      <xdr:rowOff>2276475</xdr:rowOff>
    </xdr:to>
    <xdr:pic>
      <xdr:nvPicPr>
        <xdr:cNvPr id="79" name="Grafik 78" descr="/data/srv/my/upload/award_img_325/conv_228563_01_qqqqq.jp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343525" y="15291435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209550</xdr:colOff>
      <xdr:row>68</xdr:row>
      <xdr:rowOff>76200</xdr:rowOff>
    </xdr:from>
    <xdr:to>
      <xdr:col>3</xdr:col>
      <xdr:colOff>3067050</xdr:colOff>
      <xdr:row>68</xdr:row>
      <xdr:rowOff>2219325</xdr:rowOff>
    </xdr:to>
    <xdr:pic>
      <xdr:nvPicPr>
        <xdr:cNvPr id="80" name="Grafik 79" descr="/data/srv/my/upload/award_img_325/conv_228358_01_325-228358_Signal_handle_1.jp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5305425" y="15516225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238125</xdr:colOff>
      <xdr:row>69</xdr:row>
      <xdr:rowOff>57150</xdr:rowOff>
    </xdr:from>
    <xdr:to>
      <xdr:col>3</xdr:col>
      <xdr:colOff>3095625</xdr:colOff>
      <xdr:row>69</xdr:row>
      <xdr:rowOff>2200275</xdr:rowOff>
    </xdr:to>
    <xdr:pic>
      <xdr:nvPicPr>
        <xdr:cNvPr id="81" name="Grafik 80" descr="/data/srv/my/upload/award_img_325/conv_228320_01_325-228320-Life_Markers-01.jp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5334000" y="15744825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70</xdr:row>
      <xdr:rowOff>114510</xdr:rowOff>
    </xdr:from>
    <xdr:to>
      <xdr:col>3</xdr:col>
      <xdr:colOff>3086100</xdr:colOff>
      <xdr:row>70</xdr:row>
      <xdr:rowOff>2216316</xdr:rowOff>
    </xdr:to>
    <xdr:pic>
      <xdr:nvPicPr>
        <xdr:cNvPr id="82" name="Grafik 81" descr="http://portal.ifdesign.de/upload/award_img_325/oex_large/228235_01_325-228235_THATS_WRITE_1.JPG"/>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5210176" y="159810660"/>
          <a:ext cx="2971799" cy="2101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276225</xdr:colOff>
      <xdr:row>71</xdr:row>
      <xdr:rowOff>152400</xdr:rowOff>
    </xdr:from>
    <xdr:to>
      <xdr:col>3</xdr:col>
      <xdr:colOff>3133725</xdr:colOff>
      <xdr:row>71</xdr:row>
      <xdr:rowOff>2295525</xdr:rowOff>
    </xdr:to>
    <xdr:pic>
      <xdr:nvPicPr>
        <xdr:cNvPr id="83" name="Grafik 82" descr="/data/srv/my/upload/award_img_325/conv_228169_01_325-228169_NIGHBOR_GUARD__1.jp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372100" y="1621536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xdr:colOff>
      <xdr:row>72</xdr:row>
      <xdr:rowOff>161925</xdr:rowOff>
    </xdr:from>
    <xdr:to>
      <xdr:col>3</xdr:col>
      <xdr:colOff>3143250</xdr:colOff>
      <xdr:row>72</xdr:row>
      <xdr:rowOff>2181225</xdr:rowOff>
    </xdr:to>
    <xdr:pic>
      <xdr:nvPicPr>
        <xdr:cNvPr id="85" name="Grafik 84" descr="/data/srv/my/upload/award_img_325/conv_228077_01_325-228077_Animal_Friendly_City_1.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381625" y="164468175"/>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73</xdr:row>
      <xdr:rowOff>276225</xdr:rowOff>
    </xdr:from>
    <xdr:to>
      <xdr:col>3</xdr:col>
      <xdr:colOff>3131797</xdr:colOff>
      <xdr:row>73</xdr:row>
      <xdr:rowOff>1971675</xdr:rowOff>
    </xdr:to>
    <xdr:pic>
      <xdr:nvPicPr>
        <xdr:cNvPr id="86" name="Grafik 85" descr="/data/srv/my/upload/award_img_325/conv_228049_02_untitled.227aa.jpg"/>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210175" y="166887525"/>
          <a:ext cx="3017497"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295275</xdr:colOff>
      <xdr:row>74</xdr:row>
      <xdr:rowOff>28575</xdr:rowOff>
    </xdr:from>
    <xdr:to>
      <xdr:col>3</xdr:col>
      <xdr:colOff>3152775</xdr:colOff>
      <xdr:row>74</xdr:row>
      <xdr:rowOff>2171700</xdr:rowOff>
    </xdr:to>
    <xdr:pic>
      <xdr:nvPicPr>
        <xdr:cNvPr id="87" name="Grafik 86" descr="/data/srv/my/upload/award_img_325/conv_227959_01_325-227959_BASE_01.jp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391150" y="168944925"/>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257175</xdr:colOff>
      <xdr:row>75</xdr:row>
      <xdr:rowOff>276225</xdr:rowOff>
    </xdr:from>
    <xdr:to>
      <xdr:col>3</xdr:col>
      <xdr:colOff>3114675</xdr:colOff>
      <xdr:row>75</xdr:row>
      <xdr:rowOff>2295525</xdr:rowOff>
    </xdr:to>
    <xdr:pic>
      <xdr:nvPicPr>
        <xdr:cNvPr id="88" name="Grafik 87" descr="/data/srv/my/upload/award_img_325/conv_227140_01_325-227140_Fire_Fly_Fighter.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353050" y="171497625"/>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219075</xdr:colOff>
      <xdr:row>76</xdr:row>
      <xdr:rowOff>176212</xdr:rowOff>
    </xdr:from>
    <xdr:to>
      <xdr:col>3</xdr:col>
      <xdr:colOff>2981325</xdr:colOff>
      <xdr:row>76</xdr:row>
      <xdr:rowOff>2247900</xdr:rowOff>
    </xdr:to>
    <xdr:pic>
      <xdr:nvPicPr>
        <xdr:cNvPr id="89" name="Grafik 88" descr="/data/srv/my/upload/award_img_325/conv_226445_01_325-226445_premeate_series_1.jp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5314950" y="173702662"/>
          <a:ext cx="2762250" cy="207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77</xdr:row>
      <xdr:rowOff>38100</xdr:rowOff>
    </xdr:from>
    <xdr:to>
      <xdr:col>3</xdr:col>
      <xdr:colOff>2971800</xdr:colOff>
      <xdr:row>77</xdr:row>
      <xdr:rowOff>2181225</xdr:rowOff>
    </xdr:to>
    <xdr:pic>
      <xdr:nvPicPr>
        <xdr:cNvPr id="90" name="Grafik 89" descr="/data/srv/my/upload/award_img_325/conv_226092_01_325_226092_pssc_1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5210175" y="1758696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78</xdr:row>
      <xdr:rowOff>95250</xdr:rowOff>
    </xdr:from>
    <xdr:to>
      <xdr:col>3</xdr:col>
      <xdr:colOff>3009900</xdr:colOff>
      <xdr:row>78</xdr:row>
      <xdr:rowOff>2238375</xdr:rowOff>
    </xdr:to>
    <xdr:pic>
      <xdr:nvPicPr>
        <xdr:cNvPr id="91" name="Grafik 90" descr="/data/srv/my/upload/award_img_325/conv_225409_01_325-225409-ripple-1.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5248275" y="178231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79</xdr:row>
      <xdr:rowOff>76200</xdr:rowOff>
    </xdr:from>
    <xdr:to>
      <xdr:col>3</xdr:col>
      <xdr:colOff>3086100</xdr:colOff>
      <xdr:row>79</xdr:row>
      <xdr:rowOff>2219325</xdr:rowOff>
    </xdr:to>
    <xdr:pic>
      <xdr:nvPicPr>
        <xdr:cNvPr id="92" name="Grafik 91" descr="/data/srv/my/upload/award_img_325/conv_224835_01_325-224835_Anti_Bullying_Board_Game__01.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5324475" y="180517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80</xdr:row>
      <xdr:rowOff>95250</xdr:rowOff>
    </xdr:from>
    <xdr:to>
      <xdr:col>3</xdr:col>
      <xdr:colOff>3038475</xdr:colOff>
      <xdr:row>80</xdr:row>
      <xdr:rowOff>2238375</xdr:rowOff>
    </xdr:to>
    <xdr:pic>
      <xdr:nvPicPr>
        <xdr:cNvPr id="93" name="Grafik 92" descr="/data/srv/my/upload/award_img_325/conv_224536_01_325-224536-SolidayGift_1.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276850" y="1828419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81</xdr:row>
      <xdr:rowOff>66675</xdr:rowOff>
    </xdr:from>
    <xdr:to>
      <xdr:col>3</xdr:col>
      <xdr:colOff>3086100</xdr:colOff>
      <xdr:row>81</xdr:row>
      <xdr:rowOff>2209800</xdr:rowOff>
    </xdr:to>
    <xdr:pic>
      <xdr:nvPicPr>
        <xdr:cNvPr id="95" name="Grafik 94" descr="/data/srv/my/upload/award_img_325/conv_226508_02_325-226508_Voice_helper_2.jp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5324475" y="185118375"/>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82</xdr:row>
      <xdr:rowOff>95250</xdr:rowOff>
    </xdr:from>
    <xdr:to>
      <xdr:col>3</xdr:col>
      <xdr:colOff>3076575</xdr:colOff>
      <xdr:row>82</xdr:row>
      <xdr:rowOff>2228850</xdr:rowOff>
    </xdr:to>
    <xdr:pic>
      <xdr:nvPicPr>
        <xdr:cNvPr id="96" name="Grafik 95" descr="/data/srv/my/upload/award_img_325/conv_226348_02_325-226348-2.jp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5324475" y="1874520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219075</xdr:colOff>
      <xdr:row>83</xdr:row>
      <xdr:rowOff>69850</xdr:rowOff>
    </xdr:from>
    <xdr:to>
      <xdr:col>3</xdr:col>
      <xdr:colOff>3076575</xdr:colOff>
      <xdr:row>83</xdr:row>
      <xdr:rowOff>2219325</xdr:rowOff>
    </xdr:to>
    <xdr:pic>
      <xdr:nvPicPr>
        <xdr:cNvPr id="98" name="Grafik 97" descr="/data/srv/my/upload/award_img_325/conv_225394_02_325-225394_Products_and_Applications_2.jp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5324475" y="189871350"/>
          <a:ext cx="2857500"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84</xdr:row>
      <xdr:rowOff>165100</xdr:rowOff>
    </xdr:from>
    <xdr:to>
      <xdr:col>3</xdr:col>
      <xdr:colOff>3114675</xdr:colOff>
      <xdr:row>84</xdr:row>
      <xdr:rowOff>2155825</xdr:rowOff>
    </xdr:to>
    <xdr:pic>
      <xdr:nvPicPr>
        <xdr:cNvPr id="99" name="Grafik 98" descr="/data/srv/my/upload/award_img_325/conv_228114_01_325-228114_collapsible_bathroom_1.jp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5372100" y="192278000"/>
          <a:ext cx="28479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292100</xdr:colOff>
      <xdr:row>85</xdr:row>
      <xdr:rowOff>114300</xdr:rowOff>
    </xdr:from>
    <xdr:to>
      <xdr:col>3</xdr:col>
      <xdr:colOff>3149600</xdr:colOff>
      <xdr:row>85</xdr:row>
      <xdr:rowOff>2257425</xdr:rowOff>
    </xdr:to>
    <xdr:pic>
      <xdr:nvPicPr>
        <xdr:cNvPr id="100" name="Grafik 99" descr="/data/srv/my/upload/award_img_325/conv_228357_02_325-228357_Re-Pulp_Shoes_2.jp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5397500" y="1945386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304800</xdr:colOff>
      <xdr:row>86</xdr:row>
      <xdr:rowOff>101600</xdr:rowOff>
    </xdr:from>
    <xdr:to>
      <xdr:col>3</xdr:col>
      <xdr:colOff>3162300</xdr:colOff>
      <xdr:row>86</xdr:row>
      <xdr:rowOff>2244725</xdr:rowOff>
    </xdr:to>
    <xdr:pic>
      <xdr:nvPicPr>
        <xdr:cNvPr id="101" name="Grafik 100" descr="/data/srv/my/upload/award_img_325/conv_228250_02_Lampen_2.jp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5410200" y="196837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317500</xdr:colOff>
      <xdr:row>87</xdr:row>
      <xdr:rowOff>139700</xdr:rowOff>
    </xdr:from>
    <xdr:to>
      <xdr:col>3</xdr:col>
      <xdr:colOff>3175000</xdr:colOff>
      <xdr:row>87</xdr:row>
      <xdr:rowOff>2282825</xdr:rowOff>
    </xdr:to>
    <xdr:pic>
      <xdr:nvPicPr>
        <xdr:cNvPr id="103" name="Grafik 102" descr="/data/srv/my/upload/award_img_325/conv_226627_01_325-226627_The_yurts_style_of_villag_1.jp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5422900" y="199186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317500</xdr:colOff>
      <xdr:row>88</xdr:row>
      <xdr:rowOff>215900</xdr:rowOff>
    </xdr:from>
    <xdr:to>
      <xdr:col>3</xdr:col>
      <xdr:colOff>3175000</xdr:colOff>
      <xdr:row>88</xdr:row>
      <xdr:rowOff>2120900</xdr:rowOff>
    </xdr:to>
    <xdr:pic>
      <xdr:nvPicPr>
        <xdr:cNvPr id="104" name="Grafik 103" descr="/data/srv/my/upload/award_img_325/conv_225944_01_325-225944_GOODs_vending_machine_1-01.jp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5422900" y="201574400"/>
          <a:ext cx="28575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89</xdr:row>
      <xdr:rowOff>203200</xdr:rowOff>
    </xdr:from>
    <xdr:to>
      <xdr:col>3</xdr:col>
      <xdr:colOff>3086100</xdr:colOff>
      <xdr:row>89</xdr:row>
      <xdr:rowOff>2222500</xdr:rowOff>
    </xdr:to>
    <xdr:pic>
      <xdr:nvPicPr>
        <xdr:cNvPr id="106" name="Grafik 105" descr="/data/srv/my/upload/award_img_325/conv_224172_02_325-224172_Self-Reliance_2.jp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5334000" y="203873100"/>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90</xdr:row>
      <xdr:rowOff>190500</xdr:rowOff>
    </xdr:from>
    <xdr:to>
      <xdr:col>3</xdr:col>
      <xdr:colOff>3086100</xdr:colOff>
      <xdr:row>90</xdr:row>
      <xdr:rowOff>2095500</xdr:rowOff>
    </xdr:to>
    <xdr:pic>
      <xdr:nvPicPr>
        <xdr:cNvPr id="108" name="Grafik 107" descr="/data/srv/my/upload/award_img_325/conv_224143_01_325-224143_emotionwhisperer_01s.jpg"/>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5334000" y="206171800"/>
          <a:ext cx="28575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203200</xdr:colOff>
      <xdr:row>91</xdr:row>
      <xdr:rowOff>101600</xdr:rowOff>
    </xdr:from>
    <xdr:to>
      <xdr:col>3</xdr:col>
      <xdr:colOff>3051175</xdr:colOff>
      <xdr:row>91</xdr:row>
      <xdr:rowOff>2235200</xdr:rowOff>
    </xdr:to>
    <xdr:pic>
      <xdr:nvPicPr>
        <xdr:cNvPr id="109" name="Grafik 108" descr="/data/srv/my/upload/award_img_325/conv_223540_01_325-223540_Touch_Love_1.jp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5308600" y="2083943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92</xdr:row>
      <xdr:rowOff>76200</xdr:rowOff>
    </xdr:from>
    <xdr:to>
      <xdr:col>3</xdr:col>
      <xdr:colOff>3086100</xdr:colOff>
      <xdr:row>92</xdr:row>
      <xdr:rowOff>2219325</xdr:rowOff>
    </xdr:to>
    <xdr:pic>
      <xdr:nvPicPr>
        <xdr:cNvPr id="110" name="Grafik 109" descr="/data/srv/my/upload/award_img_325/conv_223121_01_325-223121_ONE_RACE_-_HUMAN_RACE_01.jp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5334000" y="210680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93</xdr:row>
      <xdr:rowOff>101600</xdr:rowOff>
    </xdr:from>
    <xdr:to>
      <xdr:col>3</xdr:col>
      <xdr:colOff>3086100</xdr:colOff>
      <xdr:row>93</xdr:row>
      <xdr:rowOff>2244725</xdr:rowOff>
    </xdr:to>
    <xdr:pic>
      <xdr:nvPicPr>
        <xdr:cNvPr id="111" name="Grafik 110" descr="/data/srv/my/upload/award_img_325/conv_225357_01_Hausboot_klein_Final_bad_Blaues_Wasser.jpg"/>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5334000" y="2130171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94</xdr:row>
      <xdr:rowOff>76200</xdr:rowOff>
    </xdr:from>
    <xdr:to>
      <xdr:col>3</xdr:col>
      <xdr:colOff>3073400</xdr:colOff>
      <xdr:row>94</xdr:row>
      <xdr:rowOff>2219325</xdr:rowOff>
    </xdr:to>
    <xdr:pic>
      <xdr:nvPicPr>
        <xdr:cNvPr id="112" name="Grafik 111" descr="/data/srv/my/upload/award_img_325/conv_227732_02_325-227732_V4_Housing_2.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5321300" y="2153031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95</xdr:row>
      <xdr:rowOff>128078</xdr:rowOff>
    </xdr:from>
    <xdr:to>
      <xdr:col>3</xdr:col>
      <xdr:colOff>2828925</xdr:colOff>
      <xdr:row>95</xdr:row>
      <xdr:rowOff>2247899</xdr:rowOff>
    </xdr:to>
    <xdr:pic>
      <xdr:nvPicPr>
        <xdr:cNvPr id="113" name="Grafik 112" descr="/data/srv/my/upload/award_img_325/conv_227755_01_325-227755_Smart_table_1.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5534025" y="217450478"/>
          <a:ext cx="2390775" cy="211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97</xdr:row>
      <xdr:rowOff>190500</xdr:rowOff>
    </xdr:from>
    <xdr:to>
      <xdr:col>3</xdr:col>
      <xdr:colOff>3073400</xdr:colOff>
      <xdr:row>97</xdr:row>
      <xdr:rowOff>2286000</xdr:rowOff>
    </xdr:to>
    <xdr:pic>
      <xdr:nvPicPr>
        <xdr:cNvPr id="115" name="Grafik 114" descr="/data/srv/my/upload/award_img_325/conv_226523_01_325-226523_Toca_1.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5321300" y="222351600"/>
          <a:ext cx="285750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98</xdr:row>
      <xdr:rowOff>101600</xdr:rowOff>
    </xdr:from>
    <xdr:to>
      <xdr:col>3</xdr:col>
      <xdr:colOff>3076575</xdr:colOff>
      <xdr:row>98</xdr:row>
      <xdr:rowOff>2235200</xdr:rowOff>
    </xdr:to>
    <xdr:pic>
      <xdr:nvPicPr>
        <xdr:cNvPr id="116" name="Grafik 115" descr="/data/srv/my/upload/award_img_325/conv_224995_02_170617_Bosch_Vario_IF_Support_images2.jpg"/>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5334000" y="2245741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99</xdr:row>
      <xdr:rowOff>101600</xdr:rowOff>
    </xdr:from>
    <xdr:to>
      <xdr:col>3</xdr:col>
      <xdr:colOff>3076575</xdr:colOff>
      <xdr:row>99</xdr:row>
      <xdr:rowOff>2235200</xdr:rowOff>
    </xdr:to>
    <xdr:pic>
      <xdr:nvPicPr>
        <xdr:cNvPr id="118" name="Grafik 117" descr="/data/srv/my/upload/award_img_325/conv_225535_01_325-225535_All_in_One_1.jp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5334000" y="2268855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96</xdr:row>
      <xdr:rowOff>101600</xdr:rowOff>
    </xdr:from>
    <xdr:to>
      <xdr:col>3</xdr:col>
      <xdr:colOff>3063875</xdr:colOff>
      <xdr:row>96</xdr:row>
      <xdr:rowOff>2235200</xdr:rowOff>
    </xdr:to>
    <xdr:pic>
      <xdr:nvPicPr>
        <xdr:cNvPr id="119" name="Grafik 118" descr="/data/srv/my/upload/award_img_325/conv_227279_02_325_227279_all_in_room_2jpg"/>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5321300" y="2199513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482600</xdr:colOff>
      <xdr:row>100</xdr:row>
      <xdr:rowOff>114300</xdr:rowOff>
    </xdr:from>
    <xdr:to>
      <xdr:col>3</xdr:col>
      <xdr:colOff>2844800</xdr:colOff>
      <xdr:row>100</xdr:row>
      <xdr:rowOff>2174663</xdr:rowOff>
    </xdr:to>
    <xdr:pic>
      <xdr:nvPicPr>
        <xdr:cNvPr id="120" name="Grafik 119" descr="/data/srv/my/upload/award_img_325/conv_224987_02_lay_down_rendering_innenraumjpg"/>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5588000" y="229209600"/>
          <a:ext cx="2362200" cy="20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241300</xdr:colOff>
      <xdr:row>101</xdr:row>
      <xdr:rowOff>101600</xdr:rowOff>
    </xdr:from>
    <xdr:to>
      <xdr:col>3</xdr:col>
      <xdr:colOff>3098800</xdr:colOff>
      <xdr:row>101</xdr:row>
      <xdr:rowOff>2244725</xdr:rowOff>
    </xdr:to>
    <xdr:pic>
      <xdr:nvPicPr>
        <xdr:cNvPr id="121" name="Grafik 120" descr="/data/srv/my/upload/award_img_325/conv_224351_01_325-224351_Connex_1.jpg"/>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5346700" y="231508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254000</xdr:colOff>
      <xdr:row>102</xdr:row>
      <xdr:rowOff>88900</xdr:rowOff>
    </xdr:from>
    <xdr:to>
      <xdr:col>3</xdr:col>
      <xdr:colOff>3111500</xdr:colOff>
      <xdr:row>102</xdr:row>
      <xdr:rowOff>2232025</xdr:rowOff>
    </xdr:to>
    <xdr:pic>
      <xdr:nvPicPr>
        <xdr:cNvPr id="122" name="Grafik 121" descr="/data/srv/my/upload/award_img_325/conv_223389_01_325-223389_GOGOFurniture_1.JP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5359400" y="2338070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103</xdr:row>
      <xdr:rowOff>114300</xdr:rowOff>
    </xdr:from>
    <xdr:to>
      <xdr:col>3</xdr:col>
      <xdr:colOff>3124200</xdr:colOff>
      <xdr:row>103</xdr:row>
      <xdr:rowOff>2257425</xdr:rowOff>
    </xdr:to>
    <xdr:pic>
      <xdr:nvPicPr>
        <xdr:cNvPr id="123" name="Grafik 122" descr="/data/srv/my/upload/award_img_325/conv_223199_01_325_223199_shift_1jpg"/>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5372100" y="236143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104</xdr:row>
      <xdr:rowOff>152400</xdr:rowOff>
    </xdr:from>
    <xdr:to>
      <xdr:col>3</xdr:col>
      <xdr:colOff>3124200</xdr:colOff>
      <xdr:row>104</xdr:row>
      <xdr:rowOff>2295525</xdr:rowOff>
    </xdr:to>
    <xdr:pic>
      <xdr:nvPicPr>
        <xdr:cNvPr id="124" name="Grafik 123" descr="/data/srv/my/upload/award_img_325/conv_223280_01_325-223280_ASHA_2.jpg"/>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5372100" y="238493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105</xdr:row>
      <xdr:rowOff>165100</xdr:rowOff>
    </xdr:from>
    <xdr:to>
      <xdr:col>3</xdr:col>
      <xdr:colOff>3114675</xdr:colOff>
      <xdr:row>105</xdr:row>
      <xdr:rowOff>2184400</xdr:rowOff>
    </xdr:to>
    <xdr:pic>
      <xdr:nvPicPr>
        <xdr:cNvPr id="125" name="Grafik 124" descr="/data/srv/my/upload/award_img_325/conv_221330_02_325-221330uBagUTI_prevention_2_uBag_1.jpg"/>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5372100" y="240817400"/>
          <a:ext cx="284797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241300</xdr:colOff>
      <xdr:row>106</xdr:row>
      <xdr:rowOff>101600</xdr:rowOff>
    </xdr:from>
    <xdr:to>
      <xdr:col>3</xdr:col>
      <xdr:colOff>3098800</xdr:colOff>
      <xdr:row>106</xdr:row>
      <xdr:rowOff>2244725</xdr:rowOff>
    </xdr:to>
    <xdr:pic>
      <xdr:nvPicPr>
        <xdr:cNvPr id="126" name="Grafik 125" descr="/data/srv/my/upload/award_img_325/conv_228759_01_325-228759_diaglove_1.jp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5346700" y="243065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241300</xdr:colOff>
      <xdr:row>107</xdr:row>
      <xdr:rowOff>88900</xdr:rowOff>
    </xdr:from>
    <xdr:to>
      <xdr:col>3</xdr:col>
      <xdr:colOff>3098800</xdr:colOff>
      <xdr:row>107</xdr:row>
      <xdr:rowOff>2232025</xdr:rowOff>
    </xdr:to>
    <xdr:pic>
      <xdr:nvPicPr>
        <xdr:cNvPr id="127" name="Grafik 126" descr="/data/srv/my/upload/award_img_325/conv_228893_01_325_228893_Cevec_1.jpg"/>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5346700" y="2453640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108</xdr:row>
      <xdr:rowOff>88900</xdr:rowOff>
    </xdr:from>
    <xdr:to>
      <xdr:col>3</xdr:col>
      <xdr:colOff>3086100</xdr:colOff>
      <xdr:row>108</xdr:row>
      <xdr:rowOff>2232025</xdr:rowOff>
    </xdr:to>
    <xdr:pic>
      <xdr:nvPicPr>
        <xdr:cNvPr id="128" name="Grafik 127" descr="/data/srv/my/upload/award_img_325/conv_228715_01_325-228715_EZ-BOARDING_1.jpg"/>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5334000" y="247675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109</xdr:row>
      <xdr:rowOff>165100</xdr:rowOff>
    </xdr:from>
    <xdr:to>
      <xdr:col>3</xdr:col>
      <xdr:colOff>3063875</xdr:colOff>
      <xdr:row>109</xdr:row>
      <xdr:rowOff>2298700</xdr:rowOff>
    </xdr:to>
    <xdr:pic>
      <xdr:nvPicPr>
        <xdr:cNvPr id="129" name="Grafik 128" descr="/data/srv/my/upload/award_img_325/conv_228149_02_325-228149_bamboodia_2.jpg"/>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5321300" y="2500630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110</xdr:row>
      <xdr:rowOff>114300</xdr:rowOff>
    </xdr:from>
    <xdr:to>
      <xdr:col>3</xdr:col>
      <xdr:colOff>3022600</xdr:colOff>
      <xdr:row>110</xdr:row>
      <xdr:rowOff>2257425</xdr:rowOff>
    </xdr:to>
    <xdr:pic>
      <xdr:nvPicPr>
        <xdr:cNvPr id="130" name="Grafik 129" descr="/data/srv/my/upload/award_img_325/conv_227609_02_325_227609_breathing_2jpg"/>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270500" y="2523236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165100</xdr:colOff>
      <xdr:row>111</xdr:row>
      <xdr:rowOff>101600</xdr:rowOff>
    </xdr:from>
    <xdr:to>
      <xdr:col>3</xdr:col>
      <xdr:colOff>3022600</xdr:colOff>
      <xdr:row>111</xdr:row>
      <xdr:rowOff>2244725</xdr:rowOff>
    </xdr:to>
    <xdr:pic>
      <xdr:nvPicPr>
        <xdr:cNvPr id="131" name="Grafik 130" descr="/data/srv/my/upload/award_img_325/conv_227137_01_325-227137_cric_1.jpg"/>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5270500" y="2546223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112</xdr:row>
      <xdr:rowOff>127000</xdr:rowOff>
    </xdr:from>
    <xdr:to>
      <xdr:col>3</xdr:col>
      <xdr:colOff>3073400</xdr:colOff>
      <xdr:row>112</xdr:row>
      <xdr:rowOff>2146300</xdr:rowOff>
    </xdr:to>
    <xdr:pic>
      <xdr:nvPicPr>
        <xdr:cNvPr id="132" name="Grafik 131" descr="/data/srv/my/upload/award_img_325/conv_227041_01_325-227041_CareHelper_1.jp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5321300" y="256959100"/>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113</xdr:row>
      <xdr:rowOff>88900</xdr:rowOff>
    </xdr:from>
    <xdr:to>
      <xdr:col>3</xdr:col>
      <xdr:colOff>3073400</xdr:colOff>
      <xdr:row>113</xdr:row>
      <xdr:rowOff>2232025</xdr:rowOff>
    </xdr:to>
    <xdr:pic>
      <xdr:nvPicPr>
        <xdr:cNvPr id="133" name="Grafik 132" descr="/data/srv/my/upload/award_img_325/conv_225626_02_323-210147_ECMO_Adoxy_2.jpg"/>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5321300" y="259232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203200</xdr:colOff>
      <xdr:row>114</xdr:row>
      <xdr:rowOff>88900</xdr:rowOff>
    </xdr:from>
    <xdr:to>
      <xdr:col>3</xdr:col>
      <xdr:colOff>3060700</xdr:colOff>
      <xdr:row>114</xdr:row>
      <xdr:rowOff>2232025</xdr:rowOff>
    </xdr:to>
    <xdr:pic>
      <xdr:nvPicPr>
        <xdr:cNvPr id="134" name="Grafik 133" descr="/data/srv/my/upload/award_img_325/conv_225548_01_325-225548_tesselate_1.jpg"/>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5308600" y="261543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115</xdr:row>
      <xdr:rowOff>165100</xdr:rowOff>
    </xdr:from>
    <xdr:to>
      <xdr:col>3</xdr:col>
      <xdr:colOff>3086100</xdr:colOff>
      <xdr:row>115</xdr:row>
      <xdr:rowOff>2193925</xdr:rowOff>
    </xdr:to>
    <xdr:pic>
      <xdr:nvPicPr>
        <xdr:cNvPr id="135" name="Grafik 134" descr="/data/srv/my/upload/award_img_325/conv_225497_01_325-225497_cord_1.jpg"/>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5334000" y="263931400"/>
          <a:ext cx="2857500"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116</xdr:row>
      <xdr:rowOff>114300</xdr:rowOff>
    </xdr:from>
    <xdr:to>
      <xdr:col>3</xdr:col>
      <xdr:colOff>3086100</xdr:colOff>
      <xdr:row>116</xdr:row>
      <xdr:rowOff>2257425</xdr:rowOff>
    </xdr:to>
    <xdr:pic>
      <xdr:nvPicPr>
        <xdr:cNvPr id="136" name="Grafik 135" descr="/data/srv/my/upload/award_img_325/conv_225481_02_325-225481_Darwin_2.jpg"/>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5334000" y="2661920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117</xdr:row>
      <xdr:rowOff>139700</xdr:rowOff>
    </xdr:from>
    <xdr:to>
      <xdr:col>3</xdr:col>
      <xdr:colOff>3073400</xdr:colOff>
      <xdr:row>117</xdr:row>
      <xdr:rowOff>2282825</xdr:rowOff>
    </xdr:to>
    <xdr:pic>
      <xdr:nvPicPr>
        <xdr:cNvPr id="137" name="Grafik 136" descr="/data/srv/my/upload/award_img_325/conv_225458_02_325-225458_Lever_on_Infusion_Supporter_2.jpg"/>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5321300" y="268528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118</xdr:row>
      <xdr:rowOff>76200</xdr:rowOff>
    </xdr:from>
    <xdr:to>
      <xdr:col>3</xdr:col>
      <xdr:colOff>3086100</xdr:colOff>
      <xdr:row>118</xdr:row>
      <xdr:rowOff>2219325</xdr:rowOff>
    </xdr:to>
    <xdr:pic>
      <xdr:nvPicPr>
        <xdr:cNvPr id="138" name="Grafik 137" descr="/data/srv/my/upload/award_img_325/conv_225389_01_325-225389_Flow_mucosal_cooler_1.jpg"/>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5334000" y="2707767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119</xdr:row>
      <xdr:rowOff>76200</xdr:rowOff>
    </xdr:from>
    <xdr:to>
      <xdr:col>3</xdr:col>
      <xdr:colOff>3086100</xdr:colOff>
      <xdr:row>119</xdr:row>
      <xdr:rowOff>2219325</xdr:rowOff>
    </xdr:to>
    <xdr:pic>
      <xdr:nvPicPr>
        <xdr:cNvPr id="139" name="Grafik 138" descr="/data/srv/my/upload/award_img_325/conv_225283_01_325-225283_PIVS_1.jpg"/>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5334000" y="2730881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120</xdr:row>
      <xdr:rowOff>63501</xdr:rowOff>
    </xdr:from>
    <xdr:to>
      <xdr:col>3</xdr:col>
      <xdr:colOff>2806700</xdr:colOff>
      <xdr:row>120</xdr:row>
      <xdr:rowOff>2133601</xdr:rowOff>
    </xdr:to>
    <xdr:pic>
      <xdr:nvPicPr>
        <xdr:cNvPr id="140" name="Grafik 139" descr="/data/srv/my/upload/award_img_325/conv_224982_01_325-224982_Aircast_1.jpg"/>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5676900" y="275386801"/>
          <a:ext cx="2235200" cy="207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121</xdr:row>
      <xdr:rowOff>76200</xdr:rowOff>
    </xdr:from>
    <xdr:to>
      <xdr:col>3</xdr:col>
      <xdr:colOff>3073400</xdr:colOff>
      <xdr:row>121</xdr:row>
      <xdr:rowOff>2219325</xdr:rowOff>
    </xdr:to>
    <xdr:pic>
      <xdr:nvPicPr>
        <xdr:cNvPr id="141" name="Grafik 140" descr="/data/srv/my/upload/award_img_325/conv_223558_02_325-223558_Incuwee_2.jpg"/>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5321300" y="2777109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122</xdr:row>
      <xdr:rowOff>127000</xdr:rowOff>
    </xdr:from>
    <xdr:to>
      <xdr:col>3</xdr:col>
      <xdr:colOff>3086100</xdr:colOff>
      <xdr:row>122</xdr:row>
      <xdr:rowOff>2146300</xdr:rowOff>
    </xdr:to>
    <xdr:pic>
      <xdr:nvPicPr>
        <xdr:cNvPr id="142" name="Grafik 141" descr="/data/srv/my/upload/award_img_325/conv_223520_02_325-223520_MobileE-DR_2.jpg"/>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5334000" y="280073100"/>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123</xdr:row>
      <xdr:rowOff>88900</xdr:rowOff>
    </xdr:from>
    <xdr:to>
      <xdr:col>3</xdr:col>
      <xdr:colOff>3076575</xdr:colOff>
      <xdr:row>123</xdr:row>
      <xdr:rowOff>2222500</xdr:rowOff>
    </xdr:to>
    <xdr:pic>
      <xdr:nvPicPr>
        <xdr:cNvPr id="144" name="Grafik 143" descr="/data/srv/my/upload/award_img_325/conv_223383_01_325-223383_DuoFlow_1.jpg"/>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5334000" y="2823464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124</xdr:row>
      <xdr:rowOff>101600</xdr:rowOff>
    </xdr:from>
    <xdr:to>
      <xdr:col>3</xdr:col>
      <xdr:colOff>3063875</xdr:colOff>
      <xdr:row>124</xdr:row>
      <xdr:rowOff>2235200</xdr:rowOff>
    </xdr:to>
    <xdr:pic>
      <xdr:nvPicPr>
        <xdr:cNvPr id="145" name="Grafik 144" descr="/data/srv/my/upload/award_img_325/conv_223203_02_325_223203_next_2jpg"/>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5321300" y="2846705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125</xdr:row>
      <xdr:rowOff>101600</xdr:rowOff>
    </xdr:from>
    <xdr:to>
      <xdr:col>3</xdr:col>
      <xdr:colOff>3063875</xdr:colOff>
      <xdr:row>125</xdr:row>
      <xdr:rowOff>2235200</xdr:rowOff>
    </xdr:to>
    <xdr:pic>
      <xdr:nvPicPr>
        <xdr:cNvPr id="146" name="Grafik 145" descr="/data/srv/my/upload/award_img_325/conv_222708_02_325-222708_HIA_2.jpg"/>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5321300" y="286981900"/>
          <a:ext cx="28479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215900</xdr:colOff>
      <xdr:row>126</xdr:row>
      <xdr:rowOff>76200</xdr:rowOff>
    </xdr:from>
    <xdr:to>
      <xdr:col>3</xdr:col>
      <xdr:colOff>3073400</xdr:colOff>
      <xdr:row>126</xdr:row>
      <xdr:rowOff>2247900</xdr:rowOff>
    </xdr:to>
    <xdr:pic>
      <xdr:nvPicPr>
        <xdr:cNvPr id="147" name="Grafik 146" descr="/data/srv/my/upload/award_img_325/conv_222277_02_325-222277-Flywheel_Centrifuge-02.jpg"/>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5321300" y="289267900"/>
          <a:ext cx="2857500"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203200</xdr:colOff>
      <xdr:row>127</xdr:row>
      <xdr:rowOff>88900</xdr:rowOff>
    </xdr:from>
    <xdr:to>
      <xdr:col>3</xdr:col>
      <xdr:colOff>3060700</xdr:colOff>
      <xdr:row>127</xdr:row>
      <xdr:rowOff>2232025</xdr:rowOff>
    </xdr:to>
    <xdr:pic>
      <xdr:nvPicPr>
        <xdr:cNvPr id="148" name="Grafik 147" descr="/data/srv/my/upload/award_img_325/conv_222063_02_325-222063_TPSurgery_2.jpg"/>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5308600" y="2915920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177800</xdr:colOff>
      <xdr:row>128</xdr:row>
      <xdr:rowOff>88900</xdr:rowOff>
    </xdr:from>
    <xdr:to>
      <xdr:col>3</xdr:col>
      <xdr:colOff>3035300</xdr:colOff>
      <xdr:row>128</xdr:row>
      <xdr:rowOff>2232025</xdr:rowOff>
    </xdr:to>
    <xdr:pic>
      <xdr:nvPicPr>
        <xdr:cNvPr id="149" name="Grafik 148" descr="/data/srv/my/upload/award_img_325/conv_220726_01_325-220726_Ripple_System_2.jpg"/>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5283200" y="2939034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129</xdr:row>
      <xdr:rowOff>88900</xdr:rowOff>
    </xdr:from>
    <xdr:to>
      <xdr:col>3</xdr:col>
      <xdr:colOff>3009900</xdr:colOff>
      <xdr:row>129</xdr:row>
      <xdr:rowOff>2232025</xdr:rowOff>
    </xdr:to>
    <xdr:pic>
      <xdr:nvPicPr>
        <xdr:cNvPr id="150" name="Grafik 149" descr="/data/srv/my/upload/award_img_325/conv_213092_01_325-213092-Hoter-In-1.jpg"/>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5257800" y="296214800"/>
          <a:ext cx="28575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30"/>
  <sheetViews>
    <sheetView tabSelected="1" zoomScale="75" zoomScaleNormal="75" workbookViewId="0">
      <pane ySplit="4" topLeftCell="A5" activePane="bottomLeft" state="frozen"/>
      <selection pane="bottomLeft" activeCell="A127" sqref="A127"/>
    </sheetView>
  </sheetViews>
  <sheetFormatPr baseColWidth="10" defaultRowHeight="15.75" x14ac:dyDescent="0.25"/>
  <cols>
    <col min="1" max="1" width="6.42578125" style="23" bestFit="1" customWidth="1"/>
    <col min="2" max="2" width="49.85546875" style="23" customWidth="1"/>
    <col min="3" max="3" width="20.140625" style="23" bestFit="1" customWidth="1"/>
    <col min="4" max="4" width="49.28515625" style="23" customWidth="1"/>
    <col min="5" max="5" width="36.5703125" style="23" customWidth="1"/>
    <col min="6" max="6" width="35.85546875" style="23" customWidth="1"/>
    <col min="7" max="7" width="24.28515625" style="23" customWidth="1"/>
    <col min="8" max="8" width="27" style="23" customWidth="1"/>
    <col min="9" max="9" width="26.28515625" style="23" customWidth="1"/>
    <col min="10" max="10" width="26.5703125" style="24" customWidth="1"/>
    <col min="11" max="11" width="17.85546875" style="23" customWidth="1"/>
    <col min="12" max="12" width="70.85546875" style="24" customWidth="1"/>
    <col min="13" max="13" width="36.7109375" style="24" bestFit="1" customWidth="1"/>
    <col min="14" max="16384" width="11.42578125" style="23"/>
  </cols>
  <sheetData>
    <row r="2" spans="1:13" ht="33.75" x14ac:dyDescent="0.5">
      <c r="B2" s="25"/>
      <c r="D2" s="25" t="s">
        <v>799</v>
      </c>
      <c r="E2" s="25"/>
      <c r="F2" s="25"/>
    </row>
    <row r="3" spans="1:13" ht="33.75" x14ac:dyDescent="0.5">
      <c r="B3" s="25"/>
    </row>
    <row r="4" spans="1:13" s="22" customFormat="1" x14ac:dyDescent="0.25">
      <c r="A4" s="28"/>
      <c r="B4" s="28" t="s">
        <v>7</v>
      </c>
      <c r="C4" s="28" t="s">
        <v>3</v>
      </c>
      <c r="D4" s="28" t="s">
        <v>0</v>
      </c>
      <c r="E4" s="45" t="s">
        <v>807</v>
      </c>
      <c r="F4" s="45" t="s">
        <v>808</v>
      </c>
      <c r="G4" s="28" t="s">
        <v>4</v>
      </c>
      <c r="H4" s="28" t="s">
        <v>70</v>
      </c>
      <c r="I4" s="28" t="s">
        <v>1</v>
      </c>
      <c r="J4" s="29" t="s">
        <v>2</v>
      </c>
      <c r="K4" s="28" t="s">
        <v>173</v>
      </c>
      <c r="L4" s="29" t="s">
        <v>5</v>
      </c>
      <c r="M4" s="29" t="s">
        <v>6</v>
      </c>
    </row>
    <row r="5" spans="1:13" ht="178.5" customHeight="1" x14ac:dyDescent="0.25">
      <c r="A5" s="3">
        <v>1</v>
      </c>
      <c r="B5" s="7" t="s">
        <v>8</v>
      </c>
      <c r="C5" s="8" t="s">
        <v>97</v>
      </c>
      <c r="D5" s="35"/>
      <c r="E5" s="42" t="str">
        <f>HYPERLINK("http://portal.ifdesign.de/upload/award_img_323/oex_large/212467_01_323-212467_urbility_1.jpg")</f>
        <v>http://portal.ifdesign.de/upload/award_img_323/oex_large/212467_01_323-212467_urbility_1.jpg</v>
      </c>
      <c r="F5" s="43"/>
      <c r="G5" s="39" t="s">
        <v>10</v>
      </c>
      <c r="H5" s="4" t="s">
        <v>105</v>
      </c>
      <c r="I5" s="3" t="s">
        <v>111</v>
      </c>
      <c r="J5" s="4" t="s">
        <v>183</v>
      </c>
      <c r="K5" s="3" t="s">
        <v>174</v>
      </c>
      <c r="L5" s="4" t="s">
        <v>143</v>
      </c>
      <c r="M5" s="4" t="s">
        <v>116</v>
      </c>
    </row>
    <row r="6" spans="1:13" ht="168" customHeight="1" x14ac:dyDescent="0.25">
      <c r="A6" s="3">
        <v>2</v>
      </c>
      <c r="B6" s="7" t="s">
        <v>8</v>
      </c>
      <c r="C6" s="8" t="s">
        <v>97</v>
      </c>
      <c r="D6" s="35"/>
      <c r="E6" s="42" t="str">
        <f>HYPERLINK("http://portal.ifdesign.de/upload/award_img_323/oex_large/215716_01_323-215716_Blink_Brake_1.jpg")</f>
        <v>http://portal.ifdesign.de/upload/award_img_323/oex_large/215716_01_323-215716_Blink_Brake_1.jpg</v>
      </c>
      <c r="F6" s="42" t="str">
        <f>HYPERLINK("http://portal.ifdesign.de/upload/award_img_323/oex_large/215716_02_323-215716_Blink_Brake_2.jpg")</f>
        <v>http://portal.ifdesign.de/upload/award_img_323/oex_large/215716_02_323-215716_Blink_Brake_2.jpg</v>
      </c>
      <c r="G6" s="39" t="s">
        <v>12</v>
      </c>
      <c r="H6" s="4" t="s">
        <v>106</v>
      </c>
      <c r="I6" s="4" t="s">
        <v>169</v>
      </c>
      <c r="J6" s="4" t="s">
        <v>210</v>
      </c>
      <c r="K6" s="3" t="s">
        <v>175</v>
      </c>
      <c r="L6" s="4" t="s">
        <v>142</v>
      </c>
      <c r="M6" s="4" t="s">
        <v>118</v>
      </c>
    </row>
    <row r="7" spans="1:13" ht="183" customHeight="1" x14ac:dyDescent="0.25">
      <c r="A7" s="3">
        <v>3</v>
      </c>
      <c r="B7" s="7" t="s">
        <v>8</v>
      </c>
      <c r="C7" s="8" t="s">
        <v>97</v>
      </c>
      <c r="D7" s="35"/>
      <c r="E7" s="42" t="str">
        <f>HYPERLINK("http://portal.ifdesign.de/upload/award_img_323/oex_large/219664_01_323-219664_YOYOKE_Bicycle_2.jpg")</f>
        <v>http://portal.ifdesign.de/upload/award_img_323/oex_large/219664_01_323-219664_YOYOKE_Bicycle_2.jpg</v>
      </c>
      <c r="F7" s="42" t="str">
        <f>HYPERLINK("http://portal.ifdesign.de/upload/award_img_323/oex_large/219664_02_323-219664_YOYOKE_Bicycle_1.jpg")</f>
        <v>http://portal.ifdesign.de/upload/award_img_323/oex_large/219664_02_323-219664_YOYOKE_Bicycle_1.jpg</v>
      </c>
      <c r="G7" s="39" t="s">
        <v>14</v>
      </c>
      <c r="H7" s="4" t="s">
        <v>107</v>
      </c>
      <c r="I7" s="4" t="s">
        <v>747</v>
      </c>
      <c r="J7" s="4" t="s">
        <v>187</v>
      </c>
      <c r="K7" s="3" t="s">
        <v>176</v>
      </c>
      <c r="L7" s="4" t="s">
        <v>139</v>
      </c>
      <c r="M7" s="4" t="s">
        <v>117</v>
      </c>
    </row>
    <row r="8" spans="1:13" ht="188.25" customHeight="1" x14ac:dyDescent="0.25">
      <c r="A8" s="3">
        <v>4</v>
      </c>
      <c r="B8" s="7" t="s">
        <v>8</v>
      </c>
      <c r="C8" s="8" t="s">
        <v>89</v>
      </c>
      <c r="D8" s="35"/>
      <c r="E8" s="42" t="str">
        <f>HYPERLINK("http://portal.ifdesign.de/upload/award_img_323/oex_large/212335_01_323-212335_concept_FLOW_1.jpg")</f>
        <v>http://portal.ifdesign.de/upload/award_img_323/oex_large/212335_01_323-212335_concept_FLOW_1.jpg</v>
      </c>
      <c r="F8" s="43"/>
      <c r="G8" s="39" t="s">
        <v>18</v>
      </c>
      <c r="H8" s="4" t="s">
        <v>108</v>
      </c>
      <c r="I8" s="3" t="s">
        <v>112</v>
      </c>
      <c r="J8" s="4" t="s">
        <v>184</v>
      </c>
      <c r="K8" s="3" t="s">
        <v>177</v>
      </c>
      <c r="L8" s="4" t="s">
        <v>144</v>
      </c>
      <c r="M8" s="4" t="s">
        <v>115</v>
      </c>
    </row>
    <row r="9" spans="1:13" ht="180" customHeight="1" x14ac:dyDescent="0.25">
      <c r="A9" s="3">
        <v>5</v>
      </c>
      <c r="B9" s="7" t="s">
        <v>8</v>
      </c>
      <c r="C9" s="8" t="s">
        <v>89</v>
      </c>
      <c r="D9" s="35"/>
      <c r="E9" s="42" t="str">
        <f>HYPERLINK("http://portal.ifdesign.de/upload/award_img_323/oex_large/216581_01_323-216581_public_value_1.jpg")</f>
        <v>http://portal.ifdesign.de/upload/award_img_323/oex_large/216581_01_323-216581_public_value_1.jpg</v>
      </c>
      <c r="F9" s="43"/>
      <c r="G9" s="39" t="s">
        <v>20</v>
      </c>
      <c r="H9" s="4" t="s">
        <v>109</v>
      </c>
      <c r="I9" s="3" t="s">
        <v>113</v>
      </c>
      <c r="J9" s="4" t="s">
        <v>185</v>
      </c>
      <c r="K9" s="3" t="s">
        <v>175</v>
      </c>
      <c r="L9" s="4" t="s">
        <v>141</v>
      </c>
      <c r="M9" s="4" t="s">
        <v>119</v>
      </c>
    </row>
    <row r="10" spans="1:13" ht="197.25" customHeight="1" x14ac:dyDescent="0.25">
      <c r="A10" s="3">
        <v>6</v>
      </c>
      <c r="B10" s="7" t="s">
        <v>8</v>
      </c>
      <c r="C10" s="8" t="s">
        <v>99</v>
      </c>
      <c r="D10" s="35"/>
      <c r="E10" s="42" t="str">
        <f>HYPERLINK("http://portal.ifdesign.de/upload/award_img_323/oex_large/217550_01_323-217550_Check_Wrist_1.jpg")</f>
        <v>http://portal.ifdesign.de/upload/award_img_323/oex_large/217550_01_323-217550_Check_Wrist_1.jpg</v>
      </c>
      <c r="F10" s="42" t="str">
        <f>HYPERLINK("http://portal.ifdesign.de/upload/award_img_323/oex_large/217550_02_323-217550_Check_Wrist_2.jpg")</f>
        <v>http://portal.ifdesign.de/upload/award_img_323/oex_large/217550_02_323-217550_Check_Wrist_2.jpg</v>
      </c>
      <c r="G10" s="39" t="s">
        <v>22</v>
      </c>
      <c r="H10" s="4" t="s">
        <v>110</v>
      </c>
      <c r="I10" s="3" t="s">
        <v>114</v>
      </c>
      <c r="J10" s="4" t="s">
        <v>186</v>
      </c>
      <c r="K10" s="3" t="s">
        <v>178</v>
      </c>
      <c r="L10" s="4" t="s">
        <v>140</v>
      </c>
      <c r="M10" s="4" t="s">
        <v>349</v>
      </c>
    </row>
    <row r="11" spans="1:13" ht="197.25" customHeight="1" x14ac:dyDescent="0.25">
      <c r="A11" s="3">
        <v>7</v>
      </c>
      <c r="B11" s="7" t="s">
        <v>8</v>
      </c>
      <c r="C11" s="9" t="s">
        <v>390</v>
      </c>
      <c r="D11" s="36"/>
      <c r="E11" s="42" t="str">
        <f>HYPERLINK("http://portal.ifdesign.de/upload/award_img_323/oex_large/217030_01_323-217030_bicycle_1.jpg")</f>
        <v>http://portal.ifdesign.de/upload/award_img_323/oex_large/217030_01_323-217030_bicycle_1.jpg</v>
      </c>
      <c r="F11" s="42" t="str">
        <f>HYPERLINK("http://portal.ifdesign.de/upload/award_img_323/oex_large/217030_02_323-217030_bicycle_2.jpg")</f>
        <v>http://portal.ifdesign.de/upload/award_img_323/oex_large/217030_02_323-217030_bicycle_2.jpg</v>
      </c>
      <c r="G11" s="39" t="s">
        <v>211</v>
      </c>
      <c r="H11" s="4" t="s">
        <v>107</v>
      </c>
      <c r="I11" s="4" t="s">
        <v>267</v>
      </c>
      <c r="J11" s="4" t="s">
        <v>266</v>
      </c>
      <c r="K11" s="3" t="s">
        <v>176</v>
      </c>
      <c r="L11" s="4" t="s">
        <v>268</v>
      </c>
      <c r="M11" s="4" t="s">
        <v>348</v>
      </c>
    </row>
    <row r="12" spans="1:13" ht="197.25" customHeight="1" x14ac:dyDescent="0.25">
      <c r="A12" s="3">
        <v>8</v>
      </c>
      <c r="B12" s="7" t="s">
        <v>8</v>
      </c>
      <c r="C12" s="3"/>
      <c r="D12" s="36"/>
      <c r="E12" s="42" t="str">
        <f>HYPERLINK("http://portal.ifdesign.de/upload/award_img_323/oex_large/214175_01_image1.jpg")</f>
        <v>http://portal.ifdesign.de/upload/award_img_323/oex_large/214175_01_image1.jpg</v>
      </c>
      <c r="F12" s="42" t="str">
        <f>HYPERLINK("http://portal.ifdesign.de/upload/award_img_323/oex_large/214175_02_image2.jpg")</f>
        <v>http://portal.ifdesign.de/upload/award_img_323/oex_large/214175_02_image2.jpg</v>
      </c>
      <c r="G12" s="39" t="s">
        <v>212</v>
      </c>
      <c r="H12" s="4" t="s">
        <v>213</v>
      </c>
      <c r="I12" s="3" t="s">
        <v>270</v>
      </c>
      <c r="J12" s="4" t="s">
        <v>271</v>
      </c>
      <c r="K12" s="3" t="s">
        <v>272</v>
      </c>
      <c r="L12" s="4" t="s">
        <v>269</v>
      </c>
      <c r="M12" s="4" t="s">
        <v>350</v>
      </c>
    </row>
    <row r="13" spans="1:13" ht="197.25" customHeight="1" x14ac:dyDescent="0.25">
      <c r="A13" s="3">
        <v>9</v>
      </c>
      <c r="B13" s="7" t="s">
        <v>8</v>
      </c>
      <c r="C13" s="10"/>
      <c r="D13" s="36"/>
      <c r="E13" s="42" t="str">
        <f>HYPERLINK("http://portal.ifdesign.de/upload/award_img_323/oex_large/218599_01_218599_02_323-218599_NAVIGATION_FOR_DEAF_3.jpg")</f>
        <v>http://portal.ifdesign.de/upload/award_img_323/oex_large/218599_01_218599_02_323-218599_NAVIGATION_FOR_DEAF_3.jpg</v>
      </c>
      <c r="F13" s="42" t="str">
        <f>HYPERLINK("http://portal.ifdesign.de/upload/award_img_323/oex_large/218599_02_218599_01_323-218599_NAVIGATION_FOR_DEAF_4.jpg")</f>
        <v>http://portal.ifdesign.de/upload/award_img_323/oex_large/218599_02_218599_01_323-218599_NAVIGATION_FOR_DEAF_4.jpg</v>
      </c>
      <c r="G13" s="39" t="s">
        <v>214</v>
      </c>
      <c r="H13" s="4" t="s">
        <v>214</v>
      </c>
      <c r="I13" s="3" t="s">
        <v>274</v>
      </c>
      <c r="J13" s="4" t="s">
        <v>275</v>
      </c>
      <c r="K13" s="3" t="s">
        <v>178</v>
      </c>
      <c r="L13" s="4" t="s">
        <v>273</v>
      </c>
      <c r="M13" s="4" t="s">
        <v>351</v>
      </c>
    </row>
    <row r="14" spans="1:13" ht="242.25" customHeight="1" x14ac:dyDescent="0.25">
      <c r="A14" s="3">
        <v>10</v>
      </c>
      <c r="B14" s="7" t="s">
        <v>8</v>
      </c>
      <c r="C14" s="10"/>
      <c r="D14" s="36"/>
      <c r="E14" s="42" t="str">
        <f>HYPERLINK("http://portal.ifdesign.de/upload/award_img_323/oex_large/215804_01_treasure0953SPIO_323-215804_bicycle2.jpg")</f>
        <v>http://portal.ifdesign.de/upload/award_img_323/oex_large/215804_01_treasure0953SPIO_323-215804_bicycle2.jpg</v>
      </c>
      <c r="F14" s="42" t="str">
        <f>HYPERLINK("http://portal.ifdesign.de/upload/award_img_323/oex_large/215804_02_treasure0953SPIO_323-215804_bicycle3.jpg")</f>
        <v>http://portal.ifdesign.de/upload/award_img_323/oex_large/215804_02_treasure0953SPIO_323-215804_bicycle3.jpg</v>
      </c>
      <c r="G14" s="39" t="s">
        <v>215</v>
      </c>
      <c r="H14" s="4" t="s">
        <v>216</v>
      </c>
      <c r="I14" s="4" t="s">
        <v>748</v>
      </c>
      <c r="J14" s="4" t="s">
        <v>210</v>
      </c>
      <c r="K14" s="3" t="s">
        <v>175</v>
      </c>
      <c r="L14" s="4" t="s">
        <v>276</v>
      </c>
      <c r="M14" s="4" t="s">
        <v>352</v>
      </c>
    </row>
    <row r="15" spans="1:13" ht="197.25" customHeight="1" x14ac:dyDescent="0.25">
      <c r="A15" s="3">
        <v>11</v>
      </c>
      <c r="B15" s="7" t="s">
        <v>8</v>
      </c>
      <c r="C15" s="10"/>
      <c r="D15" s="36"/>
      <c r="E15" s="42" t="str">
        <f>HYPERLINK("http://portal.ifdesign.de/upload/award_img_323/oex_large/217610_01_323-217610_fit_1.jpg")</f>
        <v>http://portal.ifdesign.de/upload/award_img_323/oex_large/217610_01_323-217610_fit_1.jpg</v>
      </c>
      <c r="F15" s="43"/>
      <c r="G15" s="39" t="s">
        <v>217</v>
      </c>
      <c r="H15" s="4" t="s">
        <v>107</v>
      </c>
      <c r="I15" s="4" t="s">
        <v>286</v>
      </c>
      <c r="J15" s="4" t="s">
        <v>287</v>
      </c>
      <c r="K15" s="3" t="s">
        <v>176</v>
      </c>
      <c r="L15" s="4" t="s">
        <v>277</v>
      </c>
      <c r="M15" s="4" t="s">
        <v>353</v>
      </c>
    </row>
    <row r="16" spans="1:13" ht="197.25" customHeight="1" x14ac:dyDescent="0.25">
      <c r="A16" s="3">
        <v>12</v>
      </c>
      <c r="B16" s="7" t="s">
        <v>8</v>
      </c>
      <c r="C16" s="10"/>
      <c r="D16" s="36"/>
      <c r="E16" s="42" t="str">
        <f>HYPERLINK("http://portal.ifdesign.de/upload/award_img_323/oex_large/219811_01_323-219811-Mirror_Warning-1.jpg")</f>
        <v>http://portal.ifdesign.de/upload/award_img_323/oex_large/219811_01_323-219811-Mirror_Warning-1.jpg</v>
      </c>
      <c r="F16" s="42" t="str">
        <f>HYPERLINK("http://portal.ifdesign.de/upload/award_img_323/oex_large/219811_02_323-219811-Mirror_Warning-2.jpg")</f>
        <v>http://portal.ifdesign.de/upload/award_img_323/oex_large/219811_02_323-219811-Mirror_Warning-2.jpg</v>
      </c>
      <c r="G16" s="39" t="s">
        <v>218</v>
      </c>
      <c r="H16" s="4" t="s">
        <v>219</v>
      </c>
      <c r="I16" s="4" t="s">
        <v>288</v>
      </c>
      <c r="J16" s="4" t="s">
        <v>289</v>
      </c>
      <c r="K16" s="3" t="s">
        <v>175</v>
      </c>
      <c r="L16" s="4" t="s">
        <v>278</v>
      </c>
      <c r="M16" s="4"/>
    </row>
    <row r="17" spans="1:13" ht="197.25" customHeight="1" x14ac:dyDescent="0.25">
      <c r="A17" s="3">
        <v>13</v>
      </c>
      <c r="B17" s="7" t="s">
        <v>8</v>
      </c>
      <c r="C17" s="10"/>
      <c r="D17" s="36"/>
      <c r="E17" s="42" t="str">
        <f>HYPERLINK("http://portal.ifdesign.de/upload/award_img_323/oex_large/219414_01_323-219414_bicycle_01.jpg")</f>
        <v>http://portal.ifdesign.de/upload/award_img_323/oex_large/219414_01_323-219414_bicycle_01.jpg</v>
      </c>
      <c r="F17" s="42" t="str">
        <f>HYPERLINK("http://portal.ifdesign.de/upload/award_img_323/oex_large/219414_02_323-219414_bicycle_02.jpg")</f>
        <v>http://portal.ifdesign.de/upload/award_img_323/oex_large/219414_02_323-219414_bicycle_02.jpg</v>
      </c>
      <c r="G17" s="39" t="s">
        <v>220</v>
      </c>
      <c r="H17" s="4" t="s">
        <v>221</v>
      </c>
      <c r="I17" s="4" t="s">
        <v>290</v>
      </c>
      <c r="J17" s="4" t="s">
        <v>291</v>
      </c>
      <c r="K17" s="3" t="s">
        <v>175</v>
      </c>
      <c r="L17" s="4" t="s">
        <v>279</v>
      </c>
      <c r="M17" s="4" t="s">
        <v>354</v>
      </c>
    </row>
    <row r="18" spans="1:13" ht="197.25" customHeight="1" x14ac:dyDescent="0.25">
      <c r="A18" s="3">
        <v>14</v>
      </c>
      <c r="B18" s="7" t="s">
        <v>8</v>
      </c>
      <c r="C18" s="10"/>
      <c r="D18" s="36"/>
      <c r="E18" s="42" t="str">
        <f>HYPERLINK("http://portal.ifdesign.de/upload/award_img_323/oex_large/217304_01_323-217304__accompany_1.jpg")</f>
        <v>http://portal.ifdesign.de/upload/award_img_323/oex_large/217304_01_323-217304__accompany_1.jpg</v>
      </c>
      <c r="F18" s="42" t="str">
        <f>HYPERLINK("http://portal.ifdesign.de/upload/award_img_323/oex_large/217304_02_323-217304__accompany_2.jpg")</f>
        <v>http://portal.ifdesign.de/upload/award_img_323/oex_large/217304_02_323-217304__accompany_2.jpg</v>
      </c>
      <c r="G18" s="39" t="s">
        <v>222</v>
      </c>
      <c r="H18" s="4" t="s">
        <v>223</v>
      </c>
      <c r="I18" s="4" t="s">
        <v>292</v>
      </c>
      <c r="J18" s="4" t="s">
        <v>293</v>
      </c>
      <c r="K18" s="3" t="s">
        <v>176</v>
      </c>
      <c r="L18" s="4" t="s">
        <v>280</v>
      </c>
      <c r="M18" s="4" t="s">
        <v>355</v>
      </c>
    </row>
    <row r="19" spans="1:13" ht="197.25" customHeight="1" x14ac:dyDescent="0.25">
      <c r="A19" s="3">
        <v>15</v>
      </c>
      <c r="B19" s="7" t="s">
        <v>8</v>
      </c>
      <c r="C19" s="10"/>
      <c r="D19" s="36"/>
      <c r="E19" s="42" t="str">
        <f>HYPERLINK("http://portal.ifdesign.de/upload/award_img_323/oex_large/216659_01_323-216659_airwheel_1.jpg")</f>
        <v>http://portal.ifdesign.de/upload/award_img_323/oex_large/216659_01_323-216659_airwheel_1.jpg</v>
      </c>
      <c r="F19" s="42" t="str">
        <f>HYPERLINK("http://portal.ifdesign.de/upload/award_img_323/oex_large/216659_02_323-216659_airwheel_2.jpg")</f>
        <v>http://portal.ifdesign.de/upload/award_img_323/oex_large/216659_02_323-216659_airwheel_2.jpg</v>
      </c>
      <c r="G19" s="39" t="s">
        <v>224</v>
      </c>
      <c r="H19" s="4" t="s">
        <v>225</v>
      </c>
      <c r="I19" s="5" t="s">
        <v>295</v>
      </c>
      <c r="J19" s="5" t="s">
        <v>294</v>
      </c>
      <c r="K19" s="3" t="s">
        <v>176</v>
      </c>
      <c r="L19" s="4" t="s">
        <v>281</v>
      </c>
      <c r="M19" s="4" t="s">
        <v>357</v>
      </c>
    </row>
    <row r="20" spans="1:13" ht="197.25" customHeight="1" x14ac:dyDescent="0.25">
      <c r="A20" s="3">
        <v>16</v>
      </c>
      <c r="B20" s="7" t="s">
        <v>8</v>
      </c>
      <c r="C20" s="10"/>
      <c r="D20" s="36"/>
      <c r="E20" s="42" t="str">
        <f>HYPERLINK("http://portal.ifdesign.de/upload/award_img_323/oex_large/209858_01_323-209858_M-bike_01.jpg")</f>
        <v>http://portal.ifdesign.de/upload/award_img_323/oex_large/209858_01_323-209858_M-bike_01.jpg</v>
      </c>
      <c r="F20" s="42" t="str">
        <f>HYPERLINK("http://portal.ifdesign.de/upload/award_img_323/oex_large/209858_02_323-209858_M-bike_2.jpg")</f>
        <v>http://portal.ifdesign.de/upload/award_img_323/oex_large/209858_02_323-209858_M-bike_2.jpg</v>
      </c>
      <c r="G20" s="39" t="s">
        <v>226</v>
      </c>
      <c r="H20" s="4" t="s">
        <v>227</v>
      </c>
      <c r="I20" s="4" t="s">
        <v>296</v>
      </c>
      <c r="J20" s="4" t="s">
        <v>297</v>
      </c>
      <c r="K20" s="3" t="s">
        <v>175</v>
      </c>
      <c r="L20" s="4" t="s">
        <v>282</v>
      </c>
      <c r="M20" s="4" t="s">
        <v>356</v>
      </c>
    </row>
    <row r="21" spans="1:13" ht="197.25" customHeight="1" x14ac:dyDescent="0.25">
      <c r="A21" s="3">
        <v>17</v>
      </c>
      <c r="B21" s="7" t="s">
        <v>8</v>
      </c>
      <c r="C21" s="10"/>
      <c r="D21" s="36"/>
      <c r="E21" s="42" t="str">
        <f>HYPERLINK("http://portal.ifdesign.de/upload/award_img_323/oex_large/215824_01_323-215824_THE_BUSS_BELLY_1.jpg")</f>
        <v>http://portal.ifdesign.de/upload/award_img_323/oex_large/215824_01_323-215824_THE_BUSS_BELLY_1.jpg</v>
      </c>
      <c r="F21" s="43"/>
      <c r="G21" s="39" t="s">
        <v>228</v>
      </c>
      <c r="H21" s="4" t="s">
        <v>229</v>
      </c>
      <c r="I21" s="4" t="s">
        <v>298</v>
      </c>
      <c r="J21" s="4" t="s">
        <v>299</v>
      </c>
      <c r="K21" s="3" t="s">
        <v>176</v>
      </c>
      <c r="L21" s="4" t="s">
        <v>283</v>
      </c>
      <c r="M21" s="4" t="s">
        <v>358</v>
      </c>
    </row>
    <row r="22" spans="1:13" ht="197.25" customHeight="1" x14ac:dyDescent="0.25">
      <c r="A22" s="3">
        <v>18</v>
      </c>
      <c r="B22" s="7" t="s">
        <v>8</v>
      </c>
      <c r="C22" s="10"/>
      <c r="D22" s="36"/>
      <c r="E22" s="42" t="str">
        <f>HYPERLINK("http://portal.ifdesign.de/upload/award_img_323/oex_large/215603_01_323-215603_ENJOY_CHANGE_1.jpg")</f>
        <v>http://portal.ifdesign.de/upload/award_img_323/oex_large/215603_01_323-215603_ENJOY_CHANGE_1.jpg</v>
      </c>
      <c r="F22" s="42" t="str">
        <f>HYPERLINK("http://portal.ifdesign.de/upload/award_img_323/oex_large/215603_02_323-215603_ENJOY_CHANGE_2.jpg")</f>
        <v>http://portal.ifdesign.de/upload/award_img_323/oex_large/215603_02_323-215603_ENJOY_CHANGE_2.jpg</v>
      </c>
      <c r="G22" s="39" t="s">
        <v>230</v>
      </c>
      <c r="H22" s="4" t="s">
        <v>231</v>
      </c>
      <c r="I22" s="4" t="s">
        <v>300</v>
      </c>
      <c r="J22" s="4" t="s">
        <v>301</v>
      </c>
      <c r="K22" s="3" t="s">
        <v>176</v>
      </c>
      <c r="L22" s="4" t="s">
        <v>284</v>
      </c>
      <c r="M22" s="4" t="s">
        <v>359</v>
      </c>
    </row>
    <row r="23" spans="1:13" ht="197.25" customHeight="1" x14ac:dyDescent="0.25">
      <c r="A23" s="3">
        <v>19</v>
      </c>
      <c r="B23" s="7" t="s">
        <v>8</v>
      </c>
      <c r="C23" s="10"/>
      <c r="D23" s="36"/>
      <c r="E23" s="42" t="str">
        <f>HYPERLINK("http://portal.ifdesign.de/upload/award_img_323/oex_large/214992_01_323-214992_Eliminate_Fog_Clear_Helme_1.jpg")</f>
        <v>http://portal.ifdesign.de/upload/award_img_323/oex_large/214992_01_323-214992_Eliminate_Fog_Clear_Helme_1.jpg</v>
      </c>
      <c r="F23" s="43"/>
      <c r="G23" s="39" t="s">
        <v>232</v>
      </c>
      <c r="H23" s="4" t="s">
        <v>233</v>
      </c>
      <c r="I23" s="4" t="s">
        <v>302</v>
      </c>
      <c r="J23" s="4" t="s">
        <v>303</v>
      </c>
      <c r="K23" s="3" t="s">
        <v>176</v>
      </c>
      <c r="L23" s="4" t="s">
        <v>285</v>
      </c>
      <c r="M23" s="4"/>
    </row>
    <row r="24" spans="1:13" ht="169.5" customHeight="1" x14ac:dyDescent="0.25">
      <c r="A24" s="3">
        <v>20</v>
      </c>
      <c r="B24" s="11" t="s">
        <v>172</v>
      </c>
      <c r="C24" s="8" t="s">
        <v>91</v>
      </c>
      <c r="D24" s="35"/>
      <c r="E24" s="42" t="str">
        <f>HYPERLINK("http://portal.ifdesign.de/upload/award_img_323/oex_large/219711_01_323-219711_for_Syria_and_any_devastated_city_1.jpg")</f>
        <v>http://portal.ifdesign.de/upload/award_img_323/oex_large/219711_01_323-219711_for_Syria_and_any_devastated_city_1.jpg</v>
      </c>
      <c r="F24" s="42" t="str">
        <f>HYPERLINK("http://portal.ifdesign.de/upload/award_img_323/oex_large/219711_02_323-219711_for_Syria_and_any_devastated_city_2.jpg")</f>
        <v>http://portal.ifdesign.de/upload/award_img_323/oex_large/219711_02_323-219711_for_Syria_and_any_devastated_city_2.jpg</v>
      </c>
      <c r="G24" s="39" t="s">
        <v>25</v>
      </c>
      <c r="H24" s="4" t="s">
        <v>801</v>
      </c>
      <c r="I24" s="4" t="s">
        <v>100</v>
      </c>
      <c r="J24" s="4" t="s">
        <v>209</v>
      </c>
      <c r="K24" s="3" t="s">
        <v>179</v>
      </c>
      <c r="L24" s="4" t="s">
        <v>145</v>
      </c>
      <c r="M24" s="4" t="s">
        <v>120</v>
      </c>
    </row>
    <row r="25" spans="1:13" ht="240" customHeight="1" x14ac:dyDescent="0.25">
      <c r="A25" s="3">
        <v>21</v>
      </c>
      <c r="B25" s="11" t="s">
        <v>172</v>
      </c>
      <c r="C25" s="8" t="s">
        <v>97</v>
      </c>
      <c r="D25" s="35"/>
      <c r="E25" s="42" t="str">
        <f>HYPERLINK("http://portal.ifdesign.de/upload/award_img_323/oex_large/203977_01_323-203977_packagingaid_1.jpg")</f>
        <v>http://portal.ifdesign.de/upload/award_img_323/oex_large/203977_01_323-203977_packagingaid_1.jpg</v>
      </c>
      <c r="F25" s="43"/>
      <c r="G25" s="39" t="s">
        <v>27</v>
      </c>
      <c r="H25" s="4" t="s">
        <v>802</v>
      </c>
      <c r="I25" s="4" t="s">
        <v>27</v>
      </c>
      <c r="J25" s="4" t="s">
        <v>188</v>
      </c>
      <c r="K25" s="3" t="s">
        <v>180</v>
      </c>
      <c r="L25" s="4" t="s">
        <v>151</v>
      </c>
      <c r="M25" s="4" t="s">
        <v>121</v>
      </c>
    </row>
    <row r="26" spans="1:13" ht="192.75" customHeight="1" x14ac:dyDescent="0.25">
      <c r="A26" s="3">
        <v>22</v>
      </c>
      <c r="B26" s="11" t="s">
        <v>172</v>
      </c>
      <c r="C26" s="8" t="s">
        <v>98</v>
      </c>
      <c r="D26" s="35"/>
      <c r="E26" s="42" t="str">
        <f>HYPERLINK("http://portal.ifdesign.de/upload/award_img_323/oex_large/211146_01_323-211146_grasshopper_1.jpg")</f>
        <v>http://portal.ifdesign.de/upload/award_img_323/oex_large/211146_01_323-211146_grasshopper_1.jpg</v>
      </c>
      <c r="F26" s="42" t="str">
        <f>HYPERLINK("http://portal.ifdesign.de/upload/award_img_323/oex_large/211146_02_323-211146_grasshopper_2.jpg")</f>
        <v>http://portal.ifdesign.de/upload/award_img_323/oex_large/211146_02_323-211146_grasshopper_2.jpg</v>
      </c>
      <c r="G26" s="39" t="s">
        <v>29</v>
      </c>
      <c r="H26" s="4" t="s">
        <v>803</v>
      </c>
      <c r="I26" s="4" t="s">
        <v>101</v>
      </c>
      <c r="J26" s="4" t="s">
        <v>189</v>
      </c>
      <c r="K26" s="3" t="s">
        <v>174</v>
      </c>
      <c r="L26" s="4" t="s">
        <v>150</v>
      </c>
      <c r="M26" s="4" t="s">
        <v>122</v>
      </c>
    </row>
    <row r="27" spans="1:13" ht="183.75" customHeight="1" x14ac:dyDescent="0.25">
      <c r="A27" s="3">
        <v>23</v>
      </c>
      <c r="B27" s="11" t="s">
        <v>172</v>
      </c>
      <c r="C27" s="8" t="s">
        <v>98</v>
      </c>
      <c r="D27" s="35"/>
      <c r="E27" s="42" t="str">
        <f>HYPERLINK("http://portal.ifdesign.de/upload/award_img_323/oex_large/216853_01_323-216853_B_Drone_1.jpg")</f>
        <v>http://portal.ifdesign.de/upload/award_img_323/oex_large/216853_01_323-216853_B_Drone_1.jpg</v>
      </c>
      <c r="F27" s="42" t="str">
        <f>HYPERLINK("http://portal.ifdesign.de/upload/award_img_323/oex_large/216853_02_323-216853_B_Drone_2.jpg")</f>
        <v>http://portal.ifdesign.de/upload/award_img_323/oex_large/216853_02_323-216853_B_Drone_2.jpg</v>
      </c>
      <c r="G27" s="39" t="s">
        <v>31</v>
      </c>
      <c r="H27" s="4" t="s">
        <v>804</v>
      </c>
      <c r="I27" s="4" t="s">
        <v>102</v>
      </c>
      <c r="J27" s="4" t="s">
        <v>190</v>
      </c>
      <c r="K27" s="3" t="s">
        <v>178</v>
      </c>
      <c r="L27" s="4" t="s">
        <v>148</v>
      </c>
      <c r="M27" s="4" t="s">
        <v>123</v>
      </c>
    </row>
    <row r="28" spans="1:13" ht="173.25" customHeight="1" x14ac:dyDescent="0.25">
      <c r="A28" s="3">
        <v>24</v>
      </c>
      <c r="B28" s="11" t="s">
        <v>172</v>
      </c>
      <c r="C28" s="8" t="s">
        <v>98</v>
      </c>
      <c r="D28" s="35"/>
      <c r="E28" s="42" t="str">
        <f>HYPERLINK("http://portal.ifdesign.de/upload/award_img_323/oex_large/215237_01_323-215237_The_seesaw_well_1.jpg")</f>
        <v>http://portal.ifdesign.de/upload/award_img_323/oex_large/215237_01_323-215237_The_seesaw_well_1.jpg</v>
      </c>
      <c r="F28" s="42" t="str">
        <f>HYPERLINK("http://portal.ifdesign.de/upload/award_img_323/oex_large/215237_02_323-215237_The_seesaw_well_2.jpg")</f>
        <v>http://portal.ifdesign.de/upload/award_img_323/oex_large/215237_02_323-215237_The_seesaw_well_2.jpg</v>
      </c>
      <c r="G28" s="39" t="s">
        <v>33</v>
      </c>
      <c r="H28" s="4" t="s">
        <v>805</v>
      </c>
      <c r="I28" s="4" t="s">
        <v>103</v>
      </c>
      <c r="J28" s="4" t="s">
        <v>191</v>
      </c>
      <c r="K28" s="3" t="s">
        <v>176</v>
      </c>
      <c r="L28" s="4" t="s">
        <v>149</v>
      </c>
      <c r="M28" s="4" t="s">
        <v>124</v>
      </c>
    </row>
    <row r="29" spans="1:13" ht="189" customHeight="1" x14ac:dyDescent="0.25">
      <c r="A29" s="3">
        <v>25</v>
      </c>
      <c r="B29" s="11" t="s">
        <v>172</v>
      </c>
      <c r="C29" s="8" t="s">
        <v>99</v>
      </c>
      <c r="D29" s="35"/>
      <c r="E29" s="42" t="str">
        <f>HYPERLINK("http://portal.ifdesign.de/upload/award_img_323/oex_large/217144_01_323-217144_Safety_Rescue_1.jpg")</f>
        <v>http://portal.ifdesign.de/upload/award_img_323/oex_large/217144_01_323-217144_Safety_Rescue_1.jpg</v>
      </c>
      <c r="F29" s="42" t="str">
        <f>HYPERLINK("http://portal.ifdesign.de/upload/award_img_323/oex_large/217144_02_323-217144_Safety_Rescue_2.jpg")</f>
        <v>http://portal.ifdesign.de/upload/award_img_323/oex_large/217144_02_323-217144_Safety_Rescue_2.jpg</v>
      </c>
      <c r="G29" s="39" t="s">
        <v>35</v>
      </c>
      <c r="H29" s="4" t="s">
        <v>806</v>
      </c>
      <c r="I29" s="4" t="s">
        <v>104</v>
      </c>
      <c r="J29" s="4" t="s">
        <v>192</v>
      </c>
      <c r="K29" s="3" t="s">
        <v>176</v>
      </c>
      <c r="L29" s="4" t="s">
        <v>147</v>
      </c>
      <c r="M29" s="4" t="s">
        <v>125</v>
      </c>
    </row>
    <row r="30" spans="1:13" ht="183" customHeight="1" x14ac:dyDescent="0.25">
      <c r="A30" s="3">
        <v>26</v>
      </c>
      <c r="B30" s="11" t="s">
        <v>172</v>
      </c>
      <c r="C30" s="8" t="s">
        <v>99</v>
      </c>
      <c r="D30" s="35"/>
      <c r="E30" s="42" t="str">
        <f>HYPERLINK("http://portal.ifdesign.de/upload/award_img_323/oex_large/219230_01_323-219230_Back_Home_1.jpg")</f>
        <v>http://portal.ifdesign.de/upload/award_img_323/oex_large/219230_01_323-219230_Back_Home_1.jpg</v>
      </c>
      <c r="F30" s="42" t="str">
        <f>HYPERLINK("http://portal.ifdesign.de/upload/award_img_323/oex_large/219230_02_323-219230_Back_Home_2.jpg")</f>
        <v>http://portal.ifdesign.de/upload/award_img_323/oex_large/219230_02_323-219230_Back_Home_2.jpg</v>
      </c>
      <c r="G30" s="39" t="s">
        <v>37</v>
      </c>
      <c r="H30" s="4" t="s">
        <v>96</v>
      </c>
      <c r="I30" s="4" t="s">
        <v>377</v>
      </c>
      <c r="J30" s="4" t="s">
        <v>193</v>
      </c>
      <c r="K30" s="3" t="s">
        <v>176</v>
      </c>
      <c r="L30" s="4" t="s">
        <v>146</v>
      </c>
      <c r="M30" s="4" t="s">
        <v>126</v>
      </c>
    </row>
    <row r="31" spans="1:13" ht="183" customHeight="1" x14ac:dyDescent="0.25">
      <c r="A31" s="3">
        <v>27</v>
      </c>
      <c r="B31" s="11" t="s">
        <v>172</v>
      </c>
      <c r="C31" s="10"/>
      <c r="D31" s="36"/>
      <c r="E31" s="42" t="str">
        <f>HYPERLINK("http://portal.ifdesign.de/upload/award_img_323/oex_large/215432_01_323-215432_WARM_1.jpeg")</f>
        <v>http://portal.ifdesign.de/upload/award_img_323/oex_large/215432_01_323-215432_WARM_1.jpeg</v>
      </c>
      <c r="F31" s="42" t="str">
        <f>HYPERLINK("http://portal.ifdesign.de/upload/award_img_323/oex_large/215432_02_323-215432_WARM_2.jpeg")</f>
        <v>http://portal.ifdesign.de/upload/award_img_323/oex_large/215432_02_323-215432_WARM_2.jpeg</v>
      </c>
      <c r="G31" s="39" t="s">
        <v>234</v>
      </c>
      <c r="H31" s="4" t="s">
        <v>235</v>
      </c>
      <c r="I31" s="4" t="s">
        <v>324</v>
      </c>
      <c r="J31" s="4" t="s">
        <v>333</v>
      </c>
      <c r="K31" s="3" t="s">
        <v>176</v>
      </c>
      <c r="L31" s="4" t="s">
        <v>304</v>
      </c>
      <c r="M31" s="4" t="s">
        <v>360</v>
      </c>
    </row>
    <row r="32" spans="1:13" ht="183" customHeight="1" x14ac:dyDescent="0.25">
      <c r="A32" s="3">
        <v>28</v>
      </c>
      <c r="B32" s="11" t="s">
        <v>172</v>
      </c>
      <c r="C32" s="10"/>
      <c r="D32" s="36"/>
      <c r="E32" s="42" t="str">
        <f>HYPERLINK("http://portal.ifdesign.de/upload/award_img_323/oex_large/212916_01_323-212916_Filter_Cup_2.jpg")</f>
        <v>http://portal.ifdesign.de/upload/award_img_323/oex_large/212916_01_323-212916_Filter_Cup_2.jpg</v>
      </c>
      <c r="F32" s="42" t="str">
        <f>HYPERLINK("http://portal.ifdesign.de/upload/award_img_323/oex_large/212916_02_323-212916_Filter_Cup_1.jpg")</f>
        <v>http://portal.ifdesign.de/upload/award_img_323/oex_large/212916_02_323-212916_Filter_Cup_1.jpg</v>
      </c>
      <c r="G32" s="39" t="s">
        <v>236</v>
      </c>
      <c r="H32" s="4" t="s">
        <v>237</v>
      </c>
      <c r="I32" s="4" t="s">
        <v>379</v>
      </c>
      <c r="J32" s="4" t="s">
        <v>378</v>
      </c>
      <c r="K32" s="3" t="s">
        <v>176</v>
      </c>
      <c r="L32" s="4" t="s">
        <v>305</v>
      </c>
      <c r="M32" s="4" t="s">
        <v>361</v>
      </c>
    </row>
    <row r="33" spans="1:13" ht="183" customHeight="1" x14ac:dyDescent="0.25">
      <c r="A33" s="3">
        <v>29</v>
      </c>
      <c r="B33" s="11" t="s">
        <v>172</v>
      </c>
      <c r="C33" s="10"/>
      <c r="D33" s="36"/>
      <c r="E33" s="42" t="str">
        <f>HYPERLINK("http://portal.ifdesign.de/upload/award_img_323/oex_large/217628_01_323-217628_Mosquite_1.jpg")</f>
        <v>http://portal.ifdesign.de/upload/award_img_323/oex_large/217628_01_323-217628_Mosquite_1.jpg</v>
      </c>
      <c r="F33" s="42" t="str">
        <f>HYPERLINK("http://portal.ifdesign.de/upload/award_img_323/oex_large/217628_02_323-217628_Mosquite_2.jpg")</f>
        <v>http://portal.ifdesign.de/upload/award_img_323/oex_large/217628_02_323-217628_Mosquite_2.jpg</v>
      </c>
      <c r="G33" s="39" t="s">
        <v>238</v>
      </c>
      <c r="H33" s="4" t="s">
        <v>239</v>
      </c>
      <c r="I33" s="4" t="s">
        <v>380</v>
      </c>
      <c r="J33" s="4" t="s">
        <v>346</v>
      </c>
      <c r="K33" s="3" t="s">
        <v>178</v>
      </c>
      <c r="L33" s="4" t="s">
        <v>306</v>
      </c>
      <c r="M33" s="4" t="s">
        <v>362</v>
      </c>
    </row>
    <row r="34" spans="1:13" ht="183" customHeight="1" x14ac:dyDescent="0.25">
      <c r="A34" s="3">
        <v>30</v>
      </c>
      <c r="B34" s="11" t="s">
        <v>172</v>
      </c>
      <c r="C34" s="10"/>
      <c r="D34" s="36"/>
      <c r="E34" s="42" t="str">
        <f>HYPERLINK("http://portal.ifdesign.de/upload/award_img_323/oex_large/212883_01_323-212883_E-SKIPPING_1.jpeg")</f>
        <v>http://portal.ifdesign.de/upload/award_img_323/oex_large/212883_01_323-212883_E-SKIPPING_1.jpeg</v>
      </c>
      <c r="F34" s="42" t="str">
        <f>HYPERLINK("http://portal.ifdesign.de/upload/award_img_323/oex_large/212883_02_323-212883_E-SKIPPING_2.jpeg")</f>
        <v>http://portal.ifdesign.de/upload/award_img_323/oex_large/212883_02_323-212883_E-SKIPPING_2.jpeg</v>
      </c>
      <c r="G34" s="39" t="s">
        <v>240</v>
      </c>
      <c r="H34" s="4" t="s">
        <v>241</v>
      </c>
      <c r="I34" s="4" t="s">
        <v>325</v>
      </c>
      <c r="J34" s="4" t="s">
        <v>345</v>
      </c>
      <c r="K34" s="3" t="s">
        <v>176</v>
      </c>
      <c r="L34" s="4" t="s">
        <v>307</v>
      </c>
      <c r="M34" s="4" t="s">
        <v>363</v>
      </c>
    </row>
    <row r="35" spans="1:13" ht="183" customHeight="1" x14ac:dyDescent="0.25">
      <c r="A35" s="3">
        <v>31</v>
      </c>
      <c r="B35" s="11" t="s">
        <v>172</v>
      </c>
      <c r="C35" s="10"/>
      <c r="D35" s="36"/>
      <c r="E35" s="42" t="str">
        <f>HYPERLINK("http://portal.ifdesign.de/upload/award_img_323/oex_large/219206_02_323-219206__BrainTrain-01.jpg")</f>
        <v>http://portal.ifdesign.de/upload/award_img_323/oex_large/219206_02_323-219206__BrainTrain-01.jpg</v>
      </c>
      <c r="F35" s="43"/>
      <c r="G35" s="39" t="s">
        <v>242</v>
      </c>
      <c r="H35" s="4" t="s">
        <v>96</v>
      </c>
      <c r="I35" s="4" t="s">
        <v>326</v>
      </c>
      <c r="J35" s="4" t="s">
        <v>344</v>
      </c>
      <c r="K35" s="3" t="s">
        <v>322</v>
      </c>
      <c r="L35" s="4" t="s">
        <v>308</v>
      </c>
      <c r="M35" s="4" t="s">
        <v>364</v>
      </c>
    </row>
    <row r="36" spans="1:13" ht="183" customHeight="1" x14ac:dyDescent="0.25">
      <c r="A36" s="3">
        <v>32</v>
      </c>
      <c r="B36" s="11" t="s">
        <v>172</v>
      </c>
      <c r="C36" s="10"/>
      <c r="D36" s="36"/>
      <c r="E36" s="42" t="str">
        <f>HYPERLINK("http://portal.ifdesign.de/upload/award_img_323/oex_large/220458_01_323-220350_interefugees_01.jpg")</f>
        <v>http://portal.ifdesign.de/upload/award_img_323/oex_large/220458_01_323-220350_interefugees_01.jpg</v>
      </c>
      <c r="F36" s="42" t="str">
        <f>HYPERLINK("http://portal.ifdesign.de/upload/award_img_323/oex_large/220458_02_323-220350_interefugees_02.jpg")</f>
        <v>http://portal.ifdesign.de/upload/award_img_323/oex_large/220458_02_323-220350_interefugees_02.jpg</v>
      </c>
      <c r="G36" s="39" t="s">
        <v>243</v>
      </c>
      <c r="H36" s="4" t="s">
        <v>244</v>
      </c>
      <c r="I36" s="4" t="s">
        <v>347</v>
      </c>
      <c r="J36" s="4" t="s">
        <v>343</v>
      </c>
      <c r="K36" s="3" t="s">
        <v>323</v>
      </c>
      <c r="L36" s="4" t="s">
        <v>309</v>
      </c>
      <c r="M36" s="4" t="s">
        <v>365</v>
      </c>
    </row>
    <row r="37" spans="1:13" ht="183" customHeight="1" x14ac:dyDescent="0.25">
      <c r="A37" s="3">
        <v>33</v>
      </c>
      <c r="B37" s="11" t="s">
        <v>172</v>
      </c>
      <c r="C37" s="10"/>
      <c r="D37" s="36"/>
      <c r="E37" s="42" t="str">
        <f>HYPERLINK("http://portal.ifdesign.de/upload/award_img_323/oex_large/218157_01_323-218157_VIA_1.jpg")</f>
        <v>http://portal.ifdesign.de/upload/award_img_323/oex_large/218157_01_323-218157_VIA_1.jpg</v>
      </c>
      <c r="F37" s="42" t="str">
        <f>HYPERLINK("http://portal.ifdesign.de/upload/award_img_323/oex_large/218157_02_323-218157_VIA_2.jpg")</f>
        <v>http://portal.ifdesign.de/upload/award_img_323/oex_large/218157_02_323-218157_VIA_2.jpg</v>
      </c>
      <c r="G37" s="39" t="s">
        <v>245</v>
      </c>
      <c r="H37" s="4" t="s">
        <v>246</v>
      </c>
      <c r="I37" s="4" t="s">
        <v>327</v>
      </c>
      <c r="J37" s="4" t="s">
        <v>342</v>
      </c>
      <c r="K37" s="3" t="s">
        <v>174</v>
      </c>
      <c r="L37" s="4" t="s">
        <v>310</v>
      </c>
      <c r="M37" s="4" t="s">
        <v>366</v>
      </c>
    </row>
    <row r="38" spans="1:13" ht="183" customHeight="1" x14ac:dyDescent="0.25">
      <c r="A38" s="3">
        <v>34</v>
      </c>
      <c r="B38" s="11" t="s">
        <v>172</v>
      </c>
      <c r="C38" s="10"/>
      <c r="D38" s="36"/>
      <c r="E38" s="42" t="str">
        <f>HYPERLINK("http://portal.ifdesign.de/upload/award_img_323/oex_large/213167_01_jpg_3627-01.jpg")</f>
        <v>http://portal.ifdesign.de/upload/award_img_323/oex_large/213167_01_jpg_3627-01.jpg</v>
      </c>
      <c r="F38" s="43"/>
      <c r="G38" s="39" t="s">
        <v>247</v>
      </c>
      <c r="H38" s="4" t="s">
        <v>248</v>
      </c>
      <c r="I38" s="4" t="s">
        <v>381</v>
      </c>
      <c r="J38" s="4" t="s">
        <v>341</v>
      </c>
      <c r="K38" s="3" t="s">
        <v>176</v>
      </c>
      <c r="L38" s="4" t="s">
        <v>311</v>
      </c>
      <c r="M38" s="4" t="s">
        <v>367</v>
      </c>
    </row>
    <row r="39" spans="1:13" ht="183" customHeight="1" x14ac:dyDescent="0.25">
      <c r="A39" s="3">
        <v>35</v>
      </c>
      <c r="B39" s="11" t="s">
        <v>172</v>
      </c>
      <c r="C39" s="10"/>
      <c r="D39" s="36"/>
      <c r="E39" s="42" t="str">
        <f>HYPERLINK("http://portal.ifdesign.de/upload/award_img_323/oex_large/217295_01_323-217295_Hot_care_1.jpg")</f>
        <v>http://portal.ifdesign.de/upload/award_img_323/oex_large/217295_01_323-217295_Hot_care_1.jpg</v>
      </c>
      <c r="F39" s="42" t="str">
        <f>HYPERLINK("http://portal.ifdesign.de/upload/award_img_323/oex_large/217295_02_323-217295_Hot_care_1.jpg")</f>
        <v>http://portal.ifdesign.de/upload/award_img_323/oex_large/217295_02_323-217295_Hot_care_1.jpg</v>
      </c>
      <c r="G39" s="39" t="s">
        <v>249</v>
      </c>
      <c r="H39" s="4" t="s">
        <v>250</v>
      </c>
      <c r="I39" s="4" t="s">
        <v>382</v>
      </c>
      <c r="J39" s="4" t="s">
        <v>340</v>
      </c>
      <c r="K39" s="3" t="s">
        <v>178</v>
      </c>
      <c r="L39" s="4" t="s">
        <v>312</v>
      </c>
      <c r="M39" s="4" t="s">
        <v>368</v>
      </c>
    </row>
    <row r="40" spans="1:13" ht="222" customHeight="1" x14ac:dyDescent="0.25">
      <c r="A40" s="3">
        <v>36</v>
      </c>
      <c r="B40" s="11" t="s">
        <v>172</v>
      </c>
      <c r="C40" s="10"/>
      <c r="D40" s="36"/>
      <c r="E40" s="42" t="str">
        <f>HYPERLINK("http://portal.ifdesign.de/upload/award_img_323/oex_large/218387_01_323-218387_SHELTER_WELCOME_1.jpg")</f>
        <v>http://portal.ifdesign.de/upload/award_img_323/oex_large/218387_01_323-218387_SHELTER_WELCOME_1.jpg</v>
      </c>
      <c r="F40" s="43"/>
      <c r="G40" s="39" t="s">
        <v>251</v>
      </c>
      <c r="H40" s="4" t="s">
        <v>252</v>
      </c>
      <c r="I40" s="4" t="s">
        <v>328</v>
      </c>
      <c r="J40" s="4" t="s">
        <v>338</v>
      </c>
      <c r="K40" s="3" t="s">
        <v>175</v>
      </c>
      <c r="L40" s="4" t="s">
        <v>313</v>
      </c>
      <c r="M40" s="4" t="s">
        <v>369</v>
      </c>
    </row>
    <row r="41" spans="1:13" ht="183" customHeight="1" x14ac:dyDescent="0.25">
      <c r="A41" s="3">
        <v>37</v>
      </c>
      <c r="B41" s="11" t="s">
        <v>172</v>
      </c>
      <c r="C41" s="10"/>
      <c r="D41" s="36"/>
      <c r="E41" s="42" t="str">
        <f>HYPERLINK("http://portal.ifdesign.de/upload/award_img_323/oex_large/213525_01_323-213525_Water-Board_1.jpg")</f>
        <v>http://portal.ifdesign.de/upload/award_img_323/oex_large/213525_01_323-213525_Water-Board_1.jpg</v>
      </c>
      <c r="F41" s="43"/>
      <c r="G41" s="39" t="s">
        <v>253</v>
      </c>
      <c r="H41" s="4" t="s">
        <v>254</v>
      </c>
      <c r="I41" s="4" t="s">
        <v>383</v>
      </c>
      <c r="J41" s="4" t="s">
        <v>339</v>
      </c>
      <c r="K41" s="3" t="s">
        <v>178</v>
      </c>
      <c r="L41" s="4" t="s">
        <v>314</v>
      </c>
      <c r="M41" s="4" t="s">
        <v>370</v>
      </c>
    </row>
    <row r="42" spans="1:13" ht="183" customHeight="1" x14ac:dyDescent="0.25">
      <c r="A42" s="3">
        <v>38</v>
      </c>
      <c r="B42" s="11" t="s">
        <v>172</v>
      </c>
      <c r="C42" s="10"/>
      <c r="D42" s="36"/>
      <c r="E42" s="42" t="str">
        <f>HYPERLINK("http://portal.ifdesign.de/upload/award_img_323/oex_large/210730_01_323-210730_Rebuild_Home_1.jpg")</f>
        <v>http://portal.ifdesign.de/upload/award_img_323/oex_large/210730_01_323-210730_Rebuild_Home_1.jpg</v>
      </c>
      <c r="F42" s="42" t="str">
        <f>HYPERLINK("http://portal.ifdesign.de/upload/award_img_323/oex_large/210730_02_323-210730_Rebuild_Home_2.jpg")</f>
        <v>http://portal.ifdesign.de/upload/award_img_323/oex_large/210730_02_323-210730_Rebuild_Home_2.jpg</v>
      </c>
      <c r="G42" s="39" t="s">
        <v>255</v>
      </c>
      <c r="H42" s="4" t="s">
        <v>256</v>
      </c>
      <c r="I42" s="4" t="s">
        <v>329</v>
      </c>
      <c r="J42" s="4" t="s">
        <v>192</v>
      </c>
      <c r="K42" s="3" t="s">
        <v>176</v>
      </c>
      <c r="L42" s="4" t="s">
        <v>315</v>
      </c>
      <c r="M42" s="4" t="s">
        <v>371</v>
      </c>
    </row>
    <row r="43" spans="1:13" ht="183" customHeight="1" x14ac:dyDescent="0.25">
      <c r="A43" s="3">
        <v>39</v>
      </c>
      <c r="B43" s="11" t="s">
        <v>172</v>
      </c>
      <c r="C43" s="10"/>
      <c r="D43" s="36"/>
      <c r="E43" s="42" t="str">
        <f>HYPERLINK("http://portal.ifdesign.de/upload/award_img_323/oex_large/218365_01_323-218365_Autism_Empathy_Kit_1.jpg")</f>
        <v>http://portal.ifdesign.de/upload/award_img_323/oex_large/218365_01_323-218365_Autism_Empathy_Kit_1.jpg</v>
      </c>
      <c r="F43" s="42" t="str">
        <f>HYPERLINK("http://portal.ifdesign.de/upload/award_img_323/oex_large/218365_02_323-218365_Autism_Empathy_Kit_2.jpg")</f>
        <v>http://portal.ifdesign.de/upload/award_img_323/oex_large/218365_02_323-218365_Autism_Empathy_Kit_2.jpg</v>
      </c>
      <c r="G43" s="39" t="s">
        <v>257</v>
      </c>
      <c r="H43" s="4" t="s">
        <v>257</v>
      </c>
      <c r="I43" s="4" t="s">
        <v>330</v>
      </c>
      <c r="J43" s="5" t="s">
        <v>337</v>
      </c>
      <c r="K43" s="12" t="s">
        <v>180</v>
      </c>
      <c r="L43" s="4" t="s">
        <v>316</v>
      </c>
      <c r="M43" s="4" t="s">
        <v>372</v>
      </c>
    </row>
    <row r="44" spans="1:13" ht="183" customHeight="1" x14ac:dyDescent="0.25">
      <c r="A44" s="3">
        <v>40</v>
      </c>
      <c r="B44" s="11" t="s">
        <v>172</v>
      </c>
      <c r="C44" s="10"/>
      <c r="D44" s="36"/>
      <c r="E44" s="42" t="str">
        <f>HYPERLINK("http://portal.ifdesign.de/upload/award_img_323/oex_large/211910_01_323-211910_BingxiaoZhang_1.jpg")</f>
        <v>http://portal.ifdesign.de/upload/award_img_323/oex_large/211910_01_323-211910_BingxiaoZhang_1.jpg</v>
      </c>
      <c r="F44" s="43"/>
      <c r="G44" s="39" t="s">
        <v>258</v>
      </c>
      <c r="H44" s="4" t="s">
        <v>259</v>
      </c>
      <c r="I44" s="4" t="s">
        <v>331</v>
      </c>
      <c r="J44" s="4" t="s">
        <v>321</v>
      </c>
      <c r="K44" s="3" t="s">
        <v>176</v>
      </c>
      <c r="L44" s="4" t="s">
        <v>317</v>
      </c>
      <c r="M44" s="4" t="s">
        <v>373</v>
      </c>
    </row>
    <row r="45" spans="1:13" ht="183" customHeight="1" x14ac:dyDescent="0.25">
      <c r="A45" s="3">
        <v>41</v>
      </c>
      <c r="B45" s="11" t="s">
        <v>172</v>
      </c>
      <c r="C45" s="10"/>
      <c r="D45" s="36"/>
      <c r="E45" s="42" t="str">
        <f>HYPERLINK("http://portal.ifdesign.de/upload/award_img_323/oex_large/217234_01_323-217234_Linkage_1.jpg")</f>
        <v>http://portal.ifdesign.de/upload/award_img_323/oex_large/217234_01_323-217234_Linkage_1.jpg</v>
      </c>
      <c r="F45" s="42" t="str">
        <f>HYPERLINK("http://portal.ifdesign.de/upload/award_img_323/oex_large/217234_02_323-217234__Linkage_1.jpg")</f>
        <v>http://portal.ifdesign.de/upload/award_img_323/oex_large/217234_02_323-217234__Linkage_1.jpg</v>
      </c>
      <c r="G45" s="39" t="s">
        <v>260</v>
      </c>
      <c r="H45" s="4" t="s">
        <v>261</v>
      </c>
      <c r="I45" s="6" t="s">
        <v>384</v>
      </c>
      <c r="J45" s="6" t="s">
        <v>335</v>
      </c>
      <c r="K45" s="3" t="s">
        <v>182</v>
      </c>
      <c r="L45" s="4" t="s">
        <v>318</v>
      </c>
      <c r="M45" s="4" t="s">
        <v>374</v>
      </c>
    </row>
    <row r="46" spans="1:13" ht="183" customHeight="1" x14ac:dyDescent="0.25">
      <c r="A46" s="3">
        <v>42</v>
      </c>
      <c r="B46" s="11" t="s">
        <v>172</v>
      </c>
      <c r="C46" s="10"/>
      <c r="D46" s="36"/>
      <c r="E46" s="42" t="str">
        <f>HYPERLINK("http://portal.ifdesign.de/upload/award_img_323/oex_large/217232_01_Ubuntu.jpg")</f>
        <v>http://portal.ifdesign.de/upload/award_img_323/oex_large/217232_01_Ubuntu.jpg</v>
      </c>
      <c r="F46" s="42" t="str">
        <f>HYPERLINK("http://portal.ifdesign.de/upload/award_img_323/oex_large/217232_02_Ubuntu2.jpg")</f>
        <v>http://portal.ifdesign.de/upload/award_img_323/oex_large/217232_02_Ubuntu2.jpg</v>
      </c>
      <c r="G46" s="39" t="s">
        <v>262</v>
      </c>
      <c r="H46" s="4" t="s">
        <v>263</v>
      </c>
      <c r="I46" s="4" t="s">
        <v>332</v>
      </c>
      <c r="J46" s="4" t="s">
        <v>334</v>
      </c>
      <c r="K46" s="3" t="s">
        <v>181</v>
      </c>
      <c r="L46" s="4" t="s">
        <v>319</v>
      </c>
      <c r="M46" s="4" t="s">
        <v>375</v>
      </c>
    </row>
    <row r="47" spans="1:13" ht="247.5" customHeight="1" x14ac:dyDescent="0.25">
      <c r="A47" s="3">
        <v>43</v>
      </c>
      <c r="B47" s="11" t="s">
        <v>172</v>
      </c>
      <c r="C47" s="10"/>
      <c r="D47" s="36"/>
      <c r="E47" s="42" t="str">
        <f>HYPERLINK("http://portal.ifdesign.de/upload/award_img_323/oex_large/214940_01_323-214940_Light_Up_Your_Home_1.jpg")</f>
        <v>http://portal.ifdesign.de/upload/award_img_323/oex_large/214940_01_323-214940_Light_Up_Your_Home_1.jpg</v>
      </c>
      <c r="F47" s="42" t="str">
        <f>HYPERLINK("http://portal.ifdesign.de/upload/award_img_323/oex_large/214940_02_323-214940_Light_Up_Your_Home_2.jpg")</f>
        <v>http://portal.ifdesign.de/upload/award_img_323/oex_large/214940_02_323-214940_Light_Up_Your_Home_2.jpg</v>
      </c>
      <c r="G47" s="39" t="s">
        <v>264</v>
      </c>
      <c r="H47" s="4" t="s">
        <v>265</v>
      </c>
      <c r="I47" s="4" t="s">
        <v>385</v>
      </c>
      <c r="J47" s="4" t="s">
        <v>336</v>
      </c>
      <c r="K47" s="3" t="s">
        <v>176</v>
      </c>
      <c r="L47" s="4" t="s">
        <v>320</v>
      </c>
      <c r="M47" s="4" t="s">
        <v>376</v>
      </c>
    </row>
    <row r="48" spans="1:13" ht="180" customHeight="1" x14ac:dyDescent="0.25">
      <c r="A48" s="3">
        <v>44</v>
      </c>
      <c r="B48" s="13" t="s">
        <v>38</v>
      </c>
      <c r="C48" s="8" t="s">
        <v>90</v>
      </c>
      <c r="D48" s="35"/>
      <c r="E48" s="42" t="str">
        <f>HYPERLINK("http://portal.ifdesign.de/upload/award_img_323/oex_large/215044_01_323-215044_Lifting_Sink_1.jpg")</f>
        <v>http://portal.ifdesign.de/upload/award_img_323/oex_large/215044_01_323-215044_Lifting_Sink_1.jpg</v>
      </c>
      <c r="F48" s="43"/>
      <c r="G48" s="39" t="s">
        <v>40</v>
      </c>
      <c r="H48" s="4" t="s">
        <v>92</v>
      </c>
      <c r="I48" s="4" t="s">
        <v>386</v>
      </c>
      <c r="J48" s="4" t="s">
        <v>194</v>
      </c>
      <c r="K48" s="3" t="s">
        <v>176</v>
      </c>
      <c r="L48" s="4" t="s">
        <v>155</v>
      </c>
      <c r="M48" s="4" t="s">
        <v>127</v>
      </c>
    </row>
    <row r="49" spans="1:13" ht="189.75" customHeight="1" x14ac:dyDescent="0.25">
      <c r="A49" s="3">
        <v>45</v>
      </c>
      <c r="B49" s="13" t="s">
        <v>38</v>
      </c>
      <c r="C49" s="8" t="s">
        <v>91</v>
      </c>
      <c r="D49" s="35"/>
      <c r="E49" s="42" t="str">
        <f>HYPERLINK("http://portal.ifdesign.de/upload/award_img_323/oex_large/219881_01_323-219881_Movable_Rotation_1.jpg")</f>
        <v>http://portal.ifdesign.de/upload/award_img_323/oex_large/219881_01_323-219881_Movable_Rotation_1.jpg</v>
      </c>
      <c r="F49" s="42" t="str">
        <f>HYPERLINK("http://portal.ifdesign.de/upload/award_img_323/oex_large/219881_02_323-219881_Movable_Rotation_2.jpg")</f>
        <v>http://portal.ifdesign.de/upload/award_img_323/oex_large/219881_02_323-219881_Movable_Rotation_2.jpg</v>
      </c>
      <c r="G49" s="39" t="s">
        <v>42</v>
      </c>
      <c r="H49" s="4" t="s">
        <v>92</v>
      </c>
      <c r="I49" s="4" t="s">
        <v>387</v>
      </c>
      <c r="J49" s="4" t="s">
        <v>195</v>
      </c>
      <c r="K49" s="3" t="s">
        <v>176</v>
      </c>
      <c r="L49" s="4" t="s">
        <v>153</v>
      </c>
      <c r="M49" s="4" t="s">
        <v>168</v>
      </c>
    </row>
    <row r="50" spans="1:13" ht="170.25" customHeight="1" x14ac:dyDescent="0.25">
      <c r="A50" s="3">
        <v>46</v>
      </c>
      <c r="B50" s="13" t="s">
        <v>38</v>
      </c>
      <c r="C50" s="8" t="s">
        <v>89</v>
      </c>
      <c r="D50" s="35"/>
      <c r="E50" s="42" t="str">
        <f>HYPERLINK("http://portal.ifdesign.de/upload/award_img_323/oex_large/218971_01_323-218971_Rail_kitchen_faucet_1.jpg")</f>
        <v>http://portal.ifdesign.de/upload/award_img_323/oex_large/218971_01_323-218971_Rail_kitchen_faucet_1.jpg</v>
      </c>
      <c r="F50" s="42" t="str">
        <f>HYPERLINK("http://portal.ifdesign.de/upload/award_img_323/oex_large/218971_02_323-218971_Rail_kitchen_faucet_2.jpg")</f>
        <v>http://portal.ifdesign.de/upload/award_img_323/oex_large/218971_02_323-218971_Rail_kitchen_faucet_2.jpg</v>
      </c>
      <c r="G50" s="39" t="s">
        <v>44</v>
      </c>
      <c r="H50" s="4" t="s">
        <v>78</v>
      </c>
      <c r="I50" s="4" t="s">
        <v>388</v>
      </c>
      <c r="J50" s="4" t="s">
        <v>208</v>
      </c>
      <c r="K50" s="3" t="s">
        <v>178</v>
      </c>
      <c r="L50" s="4" t="s">
        <v>154</v>
      </c>
      <c r="M50" s="4" t="s">
        <v>167</v>
      </c>
    </row>
    <row r="51" spans="1:13" ht="181.5" customHeight="1" x14ac:dyDescent="0.25">
      <c r="A51" s="3">
        <v>47</v>
      </c>
      <c r="B51" s="13" t="s">
        <v>38</v>
      </c>
      <c r="C51" s="8" t="s">
        <v>89</v>
      </c>
      <c r="D51" s="35"/>
      <c r="E51" s="42" t="str">
        <f>HYPERLINK("http://portal.ifdesign.de/upload/award_img_323/oex_large/220420_01_323-220420_H2Wall_1.jpg")</f>
        <v>http://portal.ifdesign.de/upload/award_img_323/oex_large/220420_01_323-220420_H2Wall_1.jpg</v>
      </c>
      <c r="F51" s="42" t="str">
        <f>HYPERLINK("http://portal.ifdesign.de/upload/award_img_323/oex_large/220420_02_323-220420_H2Wall_2.jpg")</f>
        <v>http://portal.ifdesign.de/upload/award_img_323/oex_large/220420_02_323-220420_H2Wall_2.jpg</v>
      </c>
      <c r="G51" s="39" t="s">
        <v>46</v>
      </c>
      <c r="H51" s="4" t="s">
        <v>93</v>
      </c>
      <c r="I51" s="4" t="s">
        <v>94</v>
      </c>
      <c r="J51" s="4" t="s">
        <v>196</v>
      </c>
      <c r="K51" s="3" t="s">
        <v>789</v>
      </c>
      <c r="L51" s="4" t="s">
        <v>152</v>
      </c>
      <c r="M51" s="4" t="s">
        <v>128</v>
      </c>
    </row>
    <row r="52" spans="1:13" ht="234" customHeight="1" x14ac:dyDescent="0.25">
      <c r="A52" s="3">
        <v>48</v>
      </c>
      <c r="B52" s="13" t="s">
        <v>38</v>
      </c>
      <c r="C52" s="8" t="s">
        <v>89</v>
      </c>
      <c r="D52" s="35"/>
      <c r="E52" s="42" t="str">
        <f>HYPERLINK("http://portal.ifdesign.de/upload/award_img_323/oex_large/212846_01_323-212846_Water_Curtain.jpg")</f>
        <v>http://portal.ifdesign.de/upload/award_img_323/oex_large/212846_01_323-212846_Water_Curtain.jpg</v>
      </c>
      <c r="F52" s="43"/>
      <c r="G52" s="39" t="s">
        <v>48</v>
      </c>
      <c r="H52" s="4" t="s">
        <v>78</v>
      </c>
      <c r="I52" s="4" t="s">
        <v>95</v>
      </c>
      <c r="J52" s="4" t="s">
        <v>197</v>
      </c>
      <c r="K52" s="3" t="s">
        <v>176</v>
      </c>
      <c r="L52" s="4" t="s">
        <v>156</v>
      </c>
      <c r="M52" s="4" t="s">
        <v>166</v>
      </c>
    </row>
    <row r="53" spans="1:13" ht="189.75" customHeight="1" x14ac:dyDescent="0.25">
      <c r="A53" s="3">
        <v>49</v>
      </c>
      <c r="B53" s="14" t="s">
        <v>49</v>
      </c>
      <c r="C53" s="8" t="s">
        <v>89</v>
      </c>
      <c r="D53" s="35"/>
      <c r="E53" s="42" t="str">
        <f>HYPERLINK("http://portal.ifdesign.de/upload/award_img_323/oex_large/210473_01_323-210473_The_polaroid_pickles_pot_1.jpg")</f>
        <v>http://portal.ifdesign.de/upload/award_img_323/oex_large/210473_01_323-210473_The_polaroid_pickles_pot_1.jpg</v>
      </c>
      <c r="F53" s="42" t="str">
        <f>HYPERLINK("http://portal.ifdesign.de/upload/award_img_323/oex_large/210473_02_323-210473_The_polaroid_pickles_pot_2.jpg")</f>
        <v>http://portal.ifdesign.de/upload/award_img_323/oex_large/210473_02_323-210473_The_polaroid_pickles_pot_2.jpg</v>
      </c>
      <c r="G53" s="40" t="s">
        <v>51</v>
      </c>
      <c r="H53" s="4" t="s">
        <v>71</v>
      </c>
      <c r="I53" s="4" t="s">
        <v>81</v>
      </c>
      <c r="J53" s="4" t="s">
        <v>198</v>
      </c>
      <c r="K53" s="3" t="s">
        <v>176</v>
      </c>
      <c r="L53" s="4" t="s">
        <v>165</v>
      </c>
      <c r="M53" s="4" t="s">
        <v>129</v>
      </c>
    </row>
    <row r="54" spans="1:13" ht="193.5" customHeight="1" x14ac:dyDescent="0.25">
      <c r="A54" s="3">
        <v>50</v>
      </c>
      <c r="B54" s="14" t="s">
        <v>49</v>
      </c>
      <c r="C54" s="8" t="s">
        <v>89</v>
      </c>
      <c r="D54" s="35"/>
      <c r="E54" s="42" t="str">
        <f>HYPERLINK("http://portal.ifdesign.de/upload/award_img_323/oex_large/211994_01_323-211994_airpresso_1.jpg")</f>
        <v>http://portal.ifdesign.de/upload/award_img_323/oex_large/211994_01_323-211994_airpresso_1.jpg</v>
      </c>
      <c r="F54" s="42" t="str">
        <f>HYPERLINK("http://portal.ifdesign.de/upload/award_img_323/oex_large/211994_02_323-211994_airpresso_2.jpg")</f>
        <v>http://portal.ifdesign.de/upload/award_img_323/oex_large/211994_02_323-211994_airpresso_2.jpg</v>
      </c>
      <c r="G54" s="40" t="s">
        <v>53</v>
      </c>
      <c r="H54" s="4" t="s">
        <v>72</v>
      </c>
      <c r="I54" s="4" t="s">
        <v>389</v>
      </c>
      <c r="J54" s="4" t="s">
        <v>199</v>
      </c>
      <c r="K54" s="4" t="s">
        <v>178</v>
      </c>
      <c r="L54" s="4" t="s">
        <v>164</v>
      </c>
      <c r="M54" s="4" t="s">
        <v>130</v>
      </c>
    </row>
    <row r="55" spans="1:13" ht="187.5" customHeight="1" x14ac:dyDescent="0.25">
      <c r="A55" s="3">
        <v>51</v>
      </c>
      <c r="B55" s="14" t="s">
        <v>49</v>
      </c>
      <c r="C55" s="8" t="s">
        <v>89</v>
      </c>
      <c r="D55" s="35"/>
      <c r="E55" s="42" t="str">
        <f>HYPERLINK("http://portal.ifdesign.de/upload/award_img_323/oex_large/215311_01_323-215311_Dumpling_course_1.jpg")</f>
        <v>http://portal.ifdesign.de/upload/award_img_323/oex_large/215311_01_323-215311_Dumpling_course_1.jpg</v>
      </c>
      <c r="F55" s="43"/>
      <c r="G55" s="40" t="s">
        <v>55</v>
      </c>
      <c r="H55" s="4" t="s">
        <v>73</v>
      </c>
      <c r="I55" s="4" t="s">
        <v>82</v>
      </c>
      <c r="J55" s="4" t="s">
        <v>200</v>
      </c>
      <c r="K55" s="3" t="s">
        <v>176</v>
      </c>
      <c r="L55" s="4" t="s">
        <v>163</v>
      </c>
      <c r="M55" s="4" t="s">
        <v>131</v>
      </c>
    </row>
    <row r="56" spans="1:13" ht="191.25" customHeight="1" x14ac:dyDescent="0.25">
      <c r="A56" s="3">
        <v>52</v>
      </c>
      <c r="B56" s="14" t="s">
        <v>49</v>
      </c>
      <c r="C56" s="8" t="s">
        <v>89</v>
      </c>
      <c r="D56" s="35"/>
      <c r="E56" s="42" t="str">
        <f>HYPERLINK("http://portal.ifdesign.de/upload/award_img_323/oex_large/215747_01_323-215747_Mogu_1.jpg")</f>
        <v>http://portal.ifdesign.de/upload/award_img_323/oex_large/215747_01_323-215747_Mogu_1.jpg</v>
      </c>
      <c r="F56" s="42" t="str">
        <f>HYPERLINK("http://portal.ifdesign.de/upload/award_img_323/oex_large/215747_02_323-215747_Mogu_2.jpg")</f>
        <v>http://portal.ifdesign.de/upload/award_img_323/oex_large/215747_02_323-215747_Mogu_2.jpg</v>
      </c>
      <c r="G56" s="40" t="s">
        <v>57</v>
      </c>
      <c r="H56" s="4" t="s">
        <v>74</v>
      </c>
      <c r="I56" s="4" t="s">
        <v>83</v>
      </c>
      <c r="J56" s="4" t="s">
        <v>201</v>
      </c>
      <c r="K56" s="3" t="s">
        <v>181</v>
      </c>
      <c r="L56" s="4" t="s">
        <v>162</v>
      </c>
      <c r="M56" s="4" t="s">
        <v>132</v>
      </c>
    </row>
    <row r="57" spans="1:13" ht="183" customHeight="1" x14ac:dyDescent="0.25">
      <c r="A57" s="3">
        <v>53</v>
      </c>
      <c r="B57" s="14" t="s">
        <v>49</v>
      </c>
      <c r="C57" s="8" t="s">
        <v>89</v>
      </c>
      <c r="D57" s="35"/>
      <c r="E57" s="42" t="str">
        <f>HYPERLINK("http://portal.ifdesign.de/upload/award_img_323/oex_large/217354_01_323-217354_Smoke_Gets_In_Your_Eye_1.jpg")</f>
        <v>http://portal.ifdesign.de/upload/award_img_323/oex_large/217354_01_323-217354_Smoke_Gets_In_Your_Eye_1.jpg</v>
      </c>
      <c r="F57" s="42" t="str">
        <f>HYPERLINK("http://portal.ifdesign.de/upload/award_img_323/oex_large/217354_02_323-217354_Smoke_Gets_In_Your_Eye_2.jpg")</f>
        <v>http://portal.ifdesign.de/upload/award_img_323/oex_large/217354_02_323-217354_Smoke_Gets_In_Your_Eye_2.jpg</v>
      </c>
      <c r="G57" s="40" t="s">
        <v>59</v>
      </c>
      <c r="H57" s="4" t="s">
        <v>75</v>
      </c>
      <c r="I57" s="4" t="s">
        <v>84</v>
      </c>
      <c r="J57" s="4" t="s">
        <v>202</v>
      </c>
      <c r="K57" s="3" t="s">
        <v>175</v>
      </c>
      <c r="L57" s="4" t="s">
        <v>161</v>
      </c>
      <c r="M57" s="4" t="s">
        <v>133</v>
      </c>
    </row>
    <row r="58" spans="1:13" ht="183.75" customHeight="1" x14ac:dyDescent="0.25">
      <c r="A58" s="3">
        <v>54</v>
      </c>
      <c r="B58" s="14" t="s">
        <v>49</v>
      </c>
      <c r="C58" s="8" t="s">
        <v>89</v>
      </c>
      <c r="D58" s="35"/>
      <c r="E58" s="42" t="str">
        <f>HYPERLINK("http://portal.ifdesign.de/upload/award_img_323/oex_large/217966_01_323-217966_Folding-fan_Shower_1.jpg")</f>
        <v>http://portal.ifdesign.de/upload/award_img_323/oex_large/217966_01_323-217966_Folding-fan_Shower_1.jpg</v>
      </c>
      <c r="F58" s="42" t="str">
        <f>HYPERLINK("http://portal.ifdesign.de/upload/award_img_323/oex_large/217966_02_323-217966_Folding-fan_Shower_2.jpg")</f>
        <v>http://portal.ifdesign.de/upload/award_img_323/oex_large/217966_02_323-217966_Folding-fan_Shower_2.jpg</v>
      </c>
      <c r="G58" s="40" t="s">
        <v>61</v>
      </c>
      <c r="H58" s="4" t="s">
        <v>76</v>
      </c>
      <c r="I58" s="4" t="s">
        <v>85</v>
      </c>
      <c r="J58" s="4" t="s">
        <v>203</v>
      </c>
      <c r="K58" s="3" t="s">
        <v>176</v>
      </c>
      <c r="L58" s="4" t="s">
        <v>160</v>
      </c>
      <c r="M58" s="4" t="s">
        <v>134</v>
      </c>
    </row>
    <row r="59" spans="1:13" ht="178.5" customHeight="1" x14ac:dyDescent="0.25">
      <c r="A59" s="3">
        <v>55</v>
      </c>
      <c r="B59" s="14" t="s">
        <v>49</v>
      </c>
      <c r="C59" s="8" t="s">
        <v>89</v>
      </c>
      <c r="D59" s="35"/>
      <c r="E59" s="42" t="str">
        <f>HYPERLINK("http://portal.ifdesign.de/upload/award_img_323/oex_large/218815_01_323-218815_maetdol_1.jpg")</f>
        <v>http://portal.ifdesign.de/upload/award_img_323/oex_large/218815_01_323-218815_maetdol_1.jpg</v>
      </c>
      <c r="F59" s="42" t="str">
        <f>HYPERLINK("http://portal.ifdesign.de/upload/award_img_323/oex_large/218815_02_323-218815_maetdol_2.jpg")</f>
        <v>http://portal.ifdesign.de/upload/award_img_323/oex_large/218815_02_323-218815_maetdol_2.jpg</v>
      </c>
      <c r="G59" s="40" t="s">
        <v>63</v>
      </c>
      <c r="H59" s="4" t="s">
        <v>77</v>
      </c>
      <c r="I59" s="4" t="s">
        <v>86</v>
      </c>
      <c r="J59" s="4" t="s">
        <v>204</v>
      </c>
      <c r="K59" s="4" t="s">
        <v>178</v>
      </c>
      <c r="L59" s="4" t="s">
        <v>159</v>
      </c>
      <c r="M59" s="4" t="s">
        <v>135</v>
      </c>
    </row>
    <row r="60" spans="1:13" ht="231" customHeight="1" x14ac:dyDescent="0.25">
      <c r="A60" s="3">
        <v>56</v>
      </c>
      <c r="B60" s="14" t="s">
        <v>49</v>
      </c>
      <c r="C60" s="8" t="s">
        <v>89</v>
      </c>
      <c r="D60" s="35"/>
      <c r="E60" s="42" t="str">
        <f>HYPERLINK("http://portal.ifdesign.de/upload/award_img_323/oex_large/219108_01_323-219108_Habitat_Landscape_1.jpg")</f>
        <v>http://portal.ifdesign.de/upload/award_img_323/oex_large/219108_01_323-219108_Habitat_Landscape_1.jpg</v>
      </c>
      <c r="F60" s="42" t="str">
        <f>HYPERLINK("http://portal.ifdesign.de/upload/award_img_323/oex_large/219108_02_323-219108_Habitat_Landscape_1.jpg")</f>
        <v>http://portal.ifdesign.de/upload/award_img_323/oex_large/219108_02_323-219108_Habitat_Landscape_1.jpg</v>
      </c>
      <c r="G60" s="40" t="s">
        <v>65</v>
      </c>
      <c r="H60" s="4" t="s">
        <v>78</v>
      </c>
      <c r="I60" s="4" t="s">
        <v>87</v>
      </c>
      <c r="J60" s="4" t="s">
        <v>205</v>
      </c>
      <c r="K60" s="3" t="s">
        <v>176</v>
      </c>
      <c r="L60" s="4" t="s">
        <v>170</v>
      </c>
      <c r="M60" s="4" t="s">
        <v>136</v>
      </c>
    </row>
    <row r="61" spans="1:13" ht="183.75" customHeight="1" x14ac:dyDescent="0.25">
      <c r="A61" s="30">
        <v>57</v>
      </c>
      <c r="B61" s="31" t="s">
        <v>49</v>
      </c>
      <c r="C61" s="32" t="s">
        <v>89</v>
      </c>
      <c r="D61" s="37"/>
      <c r="E61" s="46" t="str">
        <f>HYPERLINK("http://portal.ifdesign.de/upload/award_img_323/oex_large/219707_01_323-219707_delite_1.jpg")</f>
        <v>http://portal.ifdesign.de/upload/award_img_323/oex_large/219707_01_323-219707_delite_1.jpg</v>
      </c>
      <c r="F61" s="46" t="str">
        <f>HYPERLINK("http://portal.ifdesign.de/upload/award_img_323/oex_large/219707_02_323-219707_delite_2.jpg")</f>
        <v>http://portal.ifdesign.de/upload/award_img_323/oex_large/219707_02_323-219707_delite_2.jpg</v>
      </c>
      <c r="G61" s="41" t="s">
        <v>67</v>
      </c>
      <c r="H61" s="33" t="s">
        <v>79</v>
      </c>
      <c r="I61" s="33" t="s">
        <v>88</v>
      </c>
      <c r="J61" s="33" t="s">
        <v>206</v>
      </c>
      <c r="K61" s="30" t="s">
        <v>182</v>
      </c>
      <c r="L61" s="33" t="s">
        <v>158</v>
      </c>
      <c r="M61" s="33" t="s">
        <v>137</v>
      </c>
    </row>
    <row r="62" spans="1:13" ht="260.25" customHeight="1" x14ac:dyDescent="0.25">
      <c r="A62" s="34">
        <v>58</v>
      </c>
      <c r="B62" s="14" t="s">
        <v>49</v>
      </c>
      <c r="C62" s="8" t="s">
        <v>89</v>
      </c>
      <c r="D62" s="3"/>
      <c r="E62" s="42" t="str">
        <f>HYPERLINK("http://portal.ifdesign.de/upload/award_img_323/oex_large/220247_01_323-220247_KETTLE_1.jpg")</f>
        <v>http://portal.ifdesign.de/upload/award_img_323/oex_large/220247_01_323-220247_KETTLE_1.jpg</v>
      </c>
      <c r="F62" s="42" t="str">
        <f>HYPERLINK("http://portal.ifdesign.de/upload/award_img_323/oex_large/220247_02_323-220247_KETTLE_2.jpg")</f>
        <v>http://portal.ifdesign.de/upload/award_img_323/oex_large/220247_02_323-220247_KETTLE_2.jpg</v>
      </c>
      <c r="G62" s="15" t="s">
        <v>69</v>
      </c>
      <c r="H62" s="4" t="s">
        <v>80</v>
      </c>
      <c r="I62" s="4" t="s">
        <v>171</v>
      </c>
      <c r="J62" s="4" t="s">
        <v>207</v>
      </c>
      <c r="K62" s="4" t="s">
        <v>178</v>
      </c>
      <c r="L62" s="4" t="s">
        <v>157</v>
      </c>
      <c r="M62" s="4" t="s">
        <v>138</v>
      </c>
    </row>
    <row r="63" spans="1:13" ht="181.5" customHeight="1" x14ac:dyDescent="0.25">
      <c r="A63" s="3">
        <v>59</v>
      </c>
      <c r="B63" s="18" t="s">
        <v>391</v>
      </c>
      <c r="C63" s="16" t="s">
        <v>97</v>
      </c>
      <c r="D63" s="38"/>
      <c r="E63" s="42" t="str">
        <f>HYPERLINK("http://portal.ifdesign.de/upload/award_img_325/oex_large/228139_01_325-228139_Aling_1.jpg")</f>
        <v>http://portal.ifdesign.de/upload/award_img_325/oex_large/228139_01_325-228139_Aling_1.jpg</v>
      </c>
      <c r="F63" s="42" t="str">
        <f>HYPERLINK("http://portal.ifdesign.de/upload/award_img_325/oex_large/228139_02_325-228139_Aling_2.jpg")</f>
        <v>http://portal.ifdesign.de/upload/award_img_325/oex_large/228139_02_325-228139_Aling_2.jpg</v>
      </c>
      <c r="G63" s="39" t="s">
        <v>392</v>
      </c>
      <c r="H63" s="4" t="s">
        <v>393</v>
      </c>
      <c r="I63" s="26" t="s">
        <v>746</v>
      </c>
      <c r="J63" s="4" t="s">
        <v>394</v>
      </c>
      <c r="K63" s="3" t="s">
        <v>178</v>
      </c>
      <c r="L63" s="4" t="s">
        <v>395</v>
      </c>
      <c r="M63" s="2" t="s">
        <v>633</v>
      </c>
    </row>
    <row r="64" spans="1:13" ht="181.5" customHeight="1" x14ac:dyDescent="0.25">
      <c r="A64" s="3">
        <v>60</v>
      </c>
      <c r="B64" s="18" t="s">
        <v>391</v>
      </c>
      <c r="C64" s="16" t="s">
        <v>97</v>
      </c>
      <c r="D64" s="27"/>
      <c r="E64" s="42" t="str">
        <f>HYPERLINK("http://portal.ifdesign.de/upload/award_img_325/oex_large/225762_01_325-225762_Public_system_1.jpg")</f>
        <v>http://portal.ifdesign.de/upload/award_img_325/oex_large/225762_01_325-225762_Public_system_1.jpg</v>
      </c>
      <c r="F64" s="42" t="str">
        <f>HYPERLINK("http://portal.ifdesign.de/upload/award_img_325/oex_large/225762_02_325-225762_Public_system_2.jpg")</f>
        <v>http://portal.ifdesign.de/upload/award_img_325/oex_large/225762_02_325-225762_Public_system_2.jpg</v>
      </c>
      <c r="G64" s="39" t="s">
        <v>396</v>
      </c>
      <c r="H64" s="4" t="s">
        <v>397</v>
      </c>
      <c r="I64" s="26" t="s">
        <v>745</v>
      </c>
      <c r="J64" s="4" t="s">
        <v>398</v>
      </c>
      <c r="K64" s="3" t="s">
        <v>178</v>
      </c>
      <c r="L64" s="4" t="s">
        <v>399</v>
      </c>
      <c r="M64" s="2" t="s">
        <v>634</v>
      </c>
    </row>
    <row r="65" spans="1:13" ht="181.5" customHeight="1" x14ac:dyDescent="0.25">
      <c r="A65" s="3">
        <v>61</v>
      </c>
      <c r="B65" s="18" t="s">
        <v>391</v>
      </c>
      <c r="C65" s="16" t="s">
        <v>97</v>
      </c>
      <c r="D65" s="35"/>
      <c r="E65" s="42" t="str">
        <f>HYPERLINK("http://portal.ifdesign.de/upload/award_img_325/oex_large/223284_01_325-223284_watt_1.jpg")</f>
        <v>http://portal.ifdesign.de/upload/award_img_325/oex_large/223284_01_325-223284_watt_1.jpg</v>
      </c>
      <c r="F65" s="42" t="str">
        <f>HYPERLINK("http://portal.ifdesign.de/upload/award_img_325/oex_large/223284_02_325-223284_watt_2.jpg")</f>
        <v>http://portal.ifdesign.de/upload/award_img_325/oex_large/223284_02_325-223284_watt_2.jpg</v>
      </c>
      <c r="G65" s="39" t="s">
        <v>400</v>
      </c>
      <c r="H65" s="4" t="s">
        <v>401</v>
      </c>
      <c r="I65" s="26" t="s">
        <v>744</v>
      </c>
      <c r="J65" s="4" t="s">
        <v>402</v>
      </c>
      <c r="K65" s="3" t="s">
        <v>272</v>
      </c>
      <c r="L65" s="4" t="s">
        <v>403</v>
      </c>
      <c r="M65" s="2" t="s">
        <v>635</v>
      </c>
    </row>
    <row r="66" spans="1:13" ht="181.5" customHeight="1" x14ac:dyDescent="0.25">
      <c r="A66" s="3">
        <v>62</v>
      </c>
      <c r="B66" s="18" t="s">
        <v>391</v>
      </c>
      <c r="C66" s="16" t="s">
        <v>97</v>
      </c>
      <c r="D66" s="35"/>
      <c r="E66" s="42" t="str">
        <f>HYPERLINK("http://portal.ifdesign.de/upload/award_img_325/oex_large/222520_01_325-222520__Linkinggreen_1.jpg")</f>
        <v>http://portal.ifdesign.de/upload/award_img_325/oex_large/222520_01_325-222520__Linkinggreen_1.jpg</v>
      </c>
      <c r="F66" s="43"/>
      <c r="G66" s="39" t="s">
        <v>404</v>
      </c>
      <c r="H66" s="4" t="s">
        <v>405</v>
      </c>
      <c r="I66" s="26" t="s">
        <v>743</v>
      </c>
      <c r="J66" s="4" t="s">
        <v>406</v>
      </c>
      <c r="K66" s="3" t="s">
        <v>176</v>
      </c>
      <c r="L66" s="4" t="s">
        <v>407</v>
      </c>
      <c r="M66" s="2" t="s">
        <v>636</v>
      </c>
    </row>
    <row r="67" spans="1:13" ht="181.5" customHeight="1" x14ac:dyDescent="0.25">
      <c r="A67" s="3">
        <v>63</v>
      </c>
      <c r="B67" s="18" t="s">
        <v>391</v>
      </c>
      <c r="C67" s="16" t="s">
        <v>97</v>
      </c>
      <c r="D67" s="35"/>
      <c r="E67" s="42" t="str">
        <f>HYPERLINK("http://portal.ifdesign.de/upload/award_img_325/oex_large/221519_01_325-222404_indico_1.jpg")</f>
        <v>http://portal.ifdesign.de/upload/award_img_325/oex_large/221519_01_325-222404_indico_1.jpg</v>
      </c>
      <c r="F67" s="42" t="str">
        <f>HYPERLINK("http://portal.ifdesign.de/upload/award_img_325/oex_large/221519_02_325-222404_indico_2.jpg")</f>
        <v>http://portal.ifdesign.de/upload/award_img_325/oex_large/221519_02_325-222404_indico_2.jpg</v>
      </c>
      <c r="G67" s="39" t="s">
        <v>408</v>
      </c>
      <c r="H67" s="4" t="s">
        <v>409</v>
      </c>
      <c r="I67" s="26" t="s">
        <v>742</v>
      </c>
      <c r="J67" s="6" t="s">
        <v>706</v>
      </c>
      <c r="K67" s="3" t="s">
        <v>174</v>
      </c>
      <c r="L67" s="4" t="s">
        <v>410</v>
      </c>
      <c r="M67" s="2" t="s">
        <v>637</v>
      </c>
    </row>
    <row r="68" spans="1:13" ht="181.5" customHeight="1" x14ac:dyDescent="0.25">
      <c r="A68" s="3">
        <v>64</v>
      </c>
      <c r="B68" s="18" t="s">
        <v>391</v>
      </c>
      <c r="C68" s="17"/>
      <c r="D68" s="35"/>
      <c r="E68" s="42" t="str">
        <f>HYPERLINK("http://portal.ifdesign.de/upload/award_img_325/oex_large/228563_01_qqqqq.jpg")</f>
        <v>http://portal.ifdesign.de/upload/award_img_325/oex_large/228563_01_qqqqq.jpg</v>
      </c>
      <c r="F68" s="42" t="str">
        <f>HYPERLINK("http://portal.ifdesign.de/upload/award_img_325/oex_large/228563_02_qqqqqqqq.jpg")</f>
        <v>http://portal.ifdesign.de/upload/award_img_325/oex_large/228563_02_qqqqqqqq.jpg</v>
      </c>
      <c r="G68" s="39" t="s">
        <v>411</v>
      </c>
      <c r="H68" s="4" t="s">
        <v>412</v>
      </c>
      <c r="I68" s="26" t="s">
        <v>741</v>
      </c>
      <c r="J68" s="4" t="s">
        <v>413</v>
      </c>
      <c r="K68" s="3" t="s">
        <v>176</v>
      </c>
      <c r="L68" s="4" t="s">
        <v>414</v>
      </c>
      <c r="M68" s="2" t="s">
        <v>638</v>
      </c>
    </row>
    <row r="69" spans="1:13" ht="181.5" customHeight="1" x14ac:dyDescent="0.25">
      <c r="A69" s="3">
        <v>65</v>
      </c>
      <c r="B69" s="18" t="s">
        <v>391</v>
      </c>
      <c r="C69" s="17"/>
      <c r="D69" s="35"/>
      <c r="E69" s="42" t="str">
        <f>HYPERLINK("http://portal.ifdesign.de/upload/award_img_325/oex_large/228358_01_325-228358_Signal_handle_1.jpg")</f>
        <v>http://portal.ifdesign.de/upload/award_img_325/oex_large/228358_01_325-228358_Signal_handle_1.jpg</v>
      </c>
      <c r="F69" s="42" t="str">
        <f>HYPERLINK("http://portal.ifdesign.de/upload/award_img_325/oex_large/228358_02_325-228358_Signal_handle_2.jpg")</f>
        <v>http://portal.ifdesign.de/upload/award_img_325/oex_large/228358_02_325-228358_Signal_handle_2.jpg</v>
      </c>
      <c r="G69" s="39" t="s">
        <v>415</v>
      </c>
      <c r="H69" s="4" t="s">
        <v>416</v>
      </c>
      <c r="I69" s="26" t="s">
        <v>750</v>
      </c>
      <c r="J69" s="4" t="s">
        <v>749</v>
      </c>
      <c r="K69" s="3" t="s">
        <v>178</v>
      </c>
      <c r="L69" s="4" t="s">
        <v>417</v>
      </c>
      <c r="M69" s="2" t="s">
        <v>639</v>
      </c>
    </row>
    <row r="70" spans="1:13" ht="181.5" customHeight="1" x14ac:dyDescent="0.25">
      <c r="A70" s="3">
        <v>66</v>
      </c>
      <c r="B70" s="18" t="s">
        <v>391</v>
      </c>
      <c r="C70" s="17"/>
      <c r="D70" s="35"/>
      <c r="E70" s="42" t="str">
        <f>HYPERLINK("http://portal.ifdesign.de/upload/award_img_325/oex_large/228320_01_325-228320-Life_Markers-01.jpg")</f>
        <v>http://portal.ifdesign.de/upload/award_img_325/oex_large/228320_01_325-228320-Life_Markers-01.jpg</v>
      </c>
      <c r="F70" s="43"/>
      <c r="G70" s="39" t="s">
        <v>418</v>
      </c>
      <c r="H70" s="4" t="s">
        <v>419</v>
      </c>
      <c r="I70" s="26" t="s">
        <v>751</v>
      </c>
      <c r="J70" s="4" t="s">
        <v>301</v>
      </c>
      <c r="K70" s="3" t="s">
        <v>176</v>
      </c>
      <c r="L70" s="4" t="s">
        <v>420</v>
      </c>
      <c r="M70" s="2" t="s">
        <v>640</v>
      </c>
    </row>
    <row r="71" spans="1:13" ht="181.5" customHeight="1" x14ac:dyDescent="0.25">
      <c r="A71" s="3">
        <v>67</v>
      </c>
      <c r="B71" s="18" t="s">
        <v>391</v>
      </c>
      <c r="C71" s="17"/>
      <c r="D71" s="35"/>
      <c r="E71" s="42" t="str">
        <f>HYPERLINK("http://portal.ifdesign.de/upload/award_img_325/oex_large/228235_01_325-228235_THATS_WRITE_1.JPG")</f>
        <v>http://portal.ifdesign.de/upload/award_img_325/oex_large/228235_01_325-228235_THATS_WRITE_1.JPG</v>
      </c>
      <c r="F71" s="42" t="str">
        <f>HYPERLINK("http://portal.ifdesign.de/upload/award_img_325/oex_large/228235_02_325-228235_THATS_WRITE_2.JPG")</f>
        <v>http://portal.ifdesign.de/upload/award_img_325/oex_large/228235_02_325-228235_THATS_WRITE_2.JPG</v>
      </c>
      <c r="G71" s="39" t="s">
        <v>421</v>
      </c>
      <c r="H71" s="4" t="s">
        <v>422</v>
      </c>
      <c r="I71" s="26" t="s">
        <v>740</v>
      </c>
      <c r="J71" s="4" t="s">
        <v>423</v>
      </c>
      <c r="K71" s="3" t="s">
        <v>178</v>
      </c>
      <c r="L71" s="4" t="s">
        <v>424</v>
      </c>
      <c r="M71" s="2" t="s">
        <v>641</v>
      </c>
    </row>
    <row r="72" spans="1:13" ht="181.5" customHeight="1" x14ac:dyDescent="0.25">
      <c r="A72" s="3">
        <v>68</v>
      </c>
      <c r="B72" s="18" t="s">
        <v>391</v>
      </c>
      <c r="C72" s="17"/>
      <c r="D72" s="35"/>
      <c r="E72" s="42" t="str">
        <f>HYPERLINK("http://portal.ifdesign.de/upload/award_img_325/oex_large/228169_01_325-228169_NIGHBOR_GUARD__1.jpg")</f>
        <v>http://portal.ifdesign.de/upload/award_img_325/oex_large/228169_01_325-228169_NIGHBOR_GUARD__1.jpg</v>
      </c>
      <c r="F72" s="43"/>
      <c r="G72" s="39" t="s">
        <v>425</v>
      </c>
      <c r="H72" s="4" t="s">
        <v>426</v>
      </c>
      <c r="I72" s="26" t="s">
        <v>739</v>
      </c>
      <c r="J72" s="4" t="s">
        <v>427</v>
      </c>
      <c r="K72" s="3" t="s">
        <v>175</v>
      </c>
      <c r="L72" s="4" t="s">
        <v>428</v>
      </c>
      <c r="M72" s="2" t="s">
        <v>642</v>
      </c>
    </row>
    <row r="73" spans="1:13" ht="181.5" customHeight="1" x14ac:dyDescent="0.25">
      <c r="A73" s="3">
        <v>69</v>
      </c>
      <c r="B73" s="18" t="s">
        <v>391</v>
      </c>
      <c r="C73" s="17"/>
      <c r="D73" s="35"/>
      <c r="E73" s="42" t="str">
        <f>HYPERLINK("http://portal.ifdesign.de/upload/award_img_325/oex_large/228077_01_325-228077_Animal_Friendly_City_1.jpg")</f>
        <v>http://portal.ifdesign.de/upload/award_img_325/oex_large/228077_01_325-228077_Animal_Friendly_City_1.jpg</v>
      </c>
      <c r="F73" s="42" t="str">
        <f>HYPERLINK("http://portal.ifdesign.de/upload/award_img_325/oex_large/228077_02_325-228077_Animal_Friendly_City_1.jpg")</f>
        <v>http://portal.ifdesign.de/upload/award_img_325/oex_large/228077_02_325-228077_Animal_Friendly_City_1.jpg</v>
      </c>
      <c r="G73" s="39" t="s">
        <v>429</v>
      </c>
      <c r="H73" s="4" t="s">
        <v>405</v>
      </c>
      <c r="I73" s="26" t="s">
        <v>738</v>
      </c>
      <c r="J73" s="4" t="s">
        <v>289</v>
      </c>
      <c r="K73" s="3" t="s">
        <v>175</v>
      </c>
      <c r="L73" s="4" t="s">
        <v>430</v>
      </c>
      <c r="M73" s="2" t="s">
        <v>643</v>
      </c>
    </row>
    <row r="74" spans="1:13" ht="181.5" customHeight="1" x14ac:dyDescent="0.25">
      <c r="A74" s="3">
        <v>70</v>
      </c>
      <c r="B74" s="18" t="s">
        <v>391</v>
      </c>
      <c r="C74" s="17"/>
      <c r="D74" s="35"/>
      <c r="E74" s="42" t="str">
        <f>HYPERLINK("http://portal.ifdesign.de/upload/award_img_325/oex_large/228049_01_.209d.jpg")</f>
        <v>http://portal.ifdesign.de/upload/award_img_325/oex_large/228049_01_.209d.jpg</v>
      </c>
      <c r="F74" s="42" t="str">
        <f>HYPERLINK("http://portal.ifdesign.de/upload/award_img_325/oex_large/228049_02_untitled.227aa.jpg")</f>
        <v>http://portal.ifdesign.de/upload/award_img_325/oex_large/228049_02_untitled.227aa.jpg</v>
      </c>
      <c r="G74" s="39" t="s">
        <v>431</v>
      </c>
      <c r="H74" s="4" t="s">
        <v>432</v>
      </c>
      <c r="I74" s="26" t="s">
        <v>737</v>
      </c>
      <c r="J74" s="4" t="s">
        <v>736</v>
      </c>
      <c r="K74" s="3" t="s">
        <v>178</v>
      </c>
      <c r="L74" s="4" t="s">
        <v>433</v>
      </c>
      <c r="M74" s="2" t="s">
        <v>644</v>
      </c>
    </row>
    <row r="75" spans="1:13" ht="181.5" customHeight="1" x14ac:dyDescent="0.25">
      <c r="A75" s="3">
        <v>71</v>
      </c>
      <c r="B75" s="18" t="s">
        <v>391</v>
      </c>
      <c r="C75" s="17"/>
      <c r="D75" s="35"/>
      <c r="E75" s="42" t="str">
        <f>HYPERLINK("http://portal.ifdesign.de/upload/award_img_325/oex_large/227959_01_325-227959_BASE_01.jpg")</f>
        <v>http://portal.ifdesign.de/upload/award_img_325/oex_large/227959_01_325-227959_BASE_01.jpg</v>
      </c>
      <c r="F75" s="43"/>
      <c r="G75" s="39" t="s">
        <v>434</v>
      </c>
      <c r="H75" s="4" t="s">
        <v>435</v>
      </c>
      <c r="I75" s="26" t="s">
        <v>752</v>
      </c>
      <c r="J75" s="4" t="s">
        <v>436</v>
      </c>
      <c r="K75" s="3" t="s">
        <v>178</v>
      </c>
      <c r="L75" s="4" t="s">
        <v>437</v>
      </c>
      <c r="M75" s="2" t="s">
        <v>645</v>
      </c>
    </row>
    <row r="76" spans="1:13" ht="181.5" customHeight="1" x14ac:dyDescent="0.25">
      <c r="A76" s="3">
        <v>72</v>
      </c>
      <c r="B76" s="18" t="s">
        <v>391</v>
      </c>
      <c r="C76" s="17"/>
      <c r="D76" s="35"/>
      <c r="E76" s="42" t="str">
        <f>HYPERLINK("http://portal.ifdesign.de/upload/award_img_325/oex_large/227140_01_325-227140_Fire_Fly_Fighter.jpg")</f>
        <v>http://portal.ifdesign.de/upload/award_img_325/oex_large/227140_01_325-227140_Fire_Fly_Fighter.jpg</v>
      </c>
      <c r="F76" s="43"/>
      <c r="G76" s="39" t="s">
        <v>438</v>
      </c>
      <c r="H76" s="4" t="s">
        <v>439</v>
      </c>
      <c r="I76" s="26" t="s">
        <v>753</v>
      </c>
      <c r="J76" s="4" t="s">
        <v>427</v>
      </c>
      <c r="K76" s="3" t="s">
        <v>175</v>
      </c>
      <c r="L76" s="4" t="s">
        <v>440</v>
      </c>
      <c r="M76" s="2" t="s">
        <v>646</v>
      </c>
    </row>
    <row r="77" spans="1:13" ht="181.5" customHeight="1" x14ac:dyDescent="0.25">
      <c r="A77" s="3">
        <v>73</v>
      </c>
      <c r="B77" s="18" t="s">
        <v>391</v>
      </c>
      <c r="C77" s="17"/>
      <c r="D77" s="35"/>
      <c r="E77" s="42" t="str">
        <f>HYPERLINK("http://portal.ifdesign.de/upload/award_img_325/oex_large/226445_01_325-226445_premeate_series_1.jpg")</f>
        <v>http://portal.ifdesign.de/upload/award_img_325/oex_large/226445_01_325-226445_premeate_series_1.jpg</v>
      </c>
      <c r="F77" s="42" t="str">
        <f>HYPERLINK("http://portal.ifdesign.de/upload/award_img_325/oex_large/226445_02_325-226445_premeate_series_2.jpg")</f>
        <v>http://portal.ifdesign.de/upload/award_img_325/oex_large/226445_02_325-226445_premeate_series_2.jpg</v>
      </c>
      <c r="G77" s="39" t="s">
        <v>441</v>
      </c>
      <c r="H77" s="4" t="s">
        <v>442</v>
      </c>
      <c r="I77" s="26" t="s">
        <v>734</v>
      </c>
      <c r="J77" s="4" t="s">
        <v>735</v>
      </c>
      <c r="K77" s="3" t="s">
        <v>178</v>
      </c>
      <c r="L77" s="4" t="s">
        <v>443</v>
      </c>
      <c r="M77" s="2" t="s">
        <v>647</v>
      </c>
    </row>
    <row r="78" spans="1:13" ht="181.5" customHeight="1" x14ac:dyDescent="0.25">
      <c r="A78" s="3">
        <v>74</v>
      </c>
      <c r="B78" s="18" t="s">
        <v>391</v>
      </c>
      <c r="C78" s="17"/>
      <c r="D78" s="35"/>
      <c r="E78" s="42" t="str">
        <f>HYPERLINK("http://portal.ifdesign.de/upload/award_img_325/oex_large/226092_01_325_226092_pssc_1jpg")</f>
        <v>http://portal.ifdesign.de/upload/award_img_325/oex_large/226092_01_325_226092_pssc_1jpg</v>
      </c>
      <c r="F78" s="43"/>
      <c r="G78" s="39" t="s">
        <v>444</v>
      </c>
      <c r="H78" s="4" t="s">
        <v>445</v>
      </c>
      <c r="I78" s="26" t="s">
        <v>733</v>
      </c>
      <c r="J78" s="4" t="s">
        <v>446</v>
      </c>
      <c r="K78" s="3" t="s">
        <v>176</v>
      </c>
      <c r="L78" s="4" t="s">
        <v>447</v>
      </c>
      <c r="M78" s="2" t="s">
        <v>648</v>
      </c>
    </row>
    <row r="79" spans="1:13" ht="181.5" customHeight="1" x14ac:dyDescent="0.25">
      <c r="A79" s="3">
        <v>75</v>
      </c>
      <c r="B79" s="18" t="s">
        <v>391</v>
      </c>
      <c r="C79" s="17"/>
      <c r="D79" s="35"/>
      <c r="E79" s="42" t="str">
        <f>HYPERLINK("http://portal.ifdesign.de/upload/award_img_325/oex_large/225409_01_325-225409-ripple-1.jpg")</f>
        <v>http://portal.ifdesign.de/upload/award_img_325/oex_large/225409_01_325-225409-ripple-1.jpg</v>
      </c>
      <c r="F79" s="42" t="str">
        <f>HYPERLINK("http://portal.ifdesign.de/upload/award_img_325/oex_large/225409_02_325-225409-ripple-2.jpg")</f>
        <v>http://portal.ifdesign.de/upload/award_img_325/oex_large/225409_02_325-225409-ripple-2.jpg</v>
      </c>
      <c r="G79" s="39" t="s">
        <v>448</v>
      </c>
      <c r="H79" s="4" t="s">
        <v>449</v>
      </c>
      <c r="I79" s="26" t="s">
        <v>732</v>
      </c>
      <c r="J79" s="4" t="s">
        <v>450</v>
      </c>
      <c r="K79" s="3" t="s">
        <v>790</v>
      </c>
      <c r="L79" s="4" t="s">
        <v>451</v>
      </c>
      <c r="M79" s="2" t="s">
        <v>649</v>
      </c>
    </row>
    <row r="80" spans="1:13" ht="181.5" customHeight="1" x14ac:dyDescent="0.25">
      <c r="A80" s="3">
        <v>76</v>
      </c>
      <c r="B80" s="19" t="s">
        <v>452</v>
      </c>
      <c r="C80" s="16" t="s">
        <v>97</v>
      </c>
      <c r="D80" s="35"/>
      <c r="E80" s="42" t="str">
        <f>HYPERLINK("http://portal.ifdesign.de/upload/award_img_325/oex_large/224835_01_325-224835_Anti_Bullying_Board_Game__01.jpg")</f>
        <v>http://portal.ifdesign.de/upload/award_img_325/oex_large/224835_01_325-224835_Anti_Bullying_Board_Game__01.jpg</v>
      </c>
      <c r="F80" s="42" t="str">
        <f>HYPERLINK("http://portal.ifdesign.de/upload/award_img_325/oex_large/224835_02_325-224835_Anti_Bullying_Board_Game__02.jpg")</f>
        <v>http://portal.ifdesign.de/upload/award_img_325/oex_large/224835_02_325-224835_Anti_Bullying_Board_Game__02.jpg</v>
      </c>
      <c r="G80" s="39" t="s">
        <v>453</v>
      </c>
      <c r="H80" s="4" t="s">
        <v>454</v>
      </c>
      <c r="I80" s="26" t="s">
        <v>731</v>
      </c>
      <c r="J80" s="4" t="s">
        <v>730</v>
      </c>
      <c r="K80" s="3" t="s">
        <v>323</v>
      </c>
      <c r="L80" s="4" t="s">
        <v>455</v>
      </c>
      <c r="M80" s="2" t="s">
        <v>650</v>
      </c>
    </row>
    <row r="81" spans="1:13" ht="181.5" customHeight="1" x14ac:dyDescent="0.25">
      <c r="A81" s="3">
        <v>77</v>
      </c>
      <c r="B81" s="19" t="s">
        <v>452</v>
      </c>
      <c r="C81" s="16" t="s">
        <v>91</v>
      </c>
      <c r="D81" s="35"/>
      <c r="E81" s="42" t="str">
        <f>HYPERLINK("http://portal.ifdesign.de/upload/award_img_325/oex_large/224536_01_325-224536-SolidayGift_1.jpg")</f>
        <v>http://portal.ifdesign.de/upload/award_img_325/oex_large/224536_01_325-224536-SolidayGift_1.jpg</v>
      </c>
      <c r="F81" s="42" t="str">
        <f>HYPERLINK("http://portal.ifdesign.de/upload/award_img_325/oex_large/224536_02_325_224536_solidaygift_2jpg")</f>
        <v>http://portal.ifdesign.de/upload/award_img_325/oex_large/224536_02_325_224536_solidaygift_2jpg</v>
      </c>
      <c r="G81" s="39" t="s">
        <v>456</v>
      </c>
      <c r="H81" s="4" t="s">
        <v>457</v>
      </c>
      <c r="I81" s="26" t="s">
        <v>729</v>
      </c>
      <c r="J81" s="4" t="s">
        <v>728</v>
      </c>
      <c r="K81" s="3" t="s">
        <v>323</v>
      </c>
      <c r="L81" s="4" t="s">
        <v>458</v>
      </c>
      <c r="M81" s="2" t="s">
        <v>651</v>
      </c>
    </row>
    <row r="82" spans="1:13" ht="181.5" customHeight="1" x14ac:dyDescent="0.25">
      <c r="A82" s="3">
        <v>78</v>
      </c>
      <c r="B82" s="19" t="s">
        <v>452</v>
      </c>
      <c r="C82" s="16" t="s">
        <v>98</v>
      </c>
      <c r="D82" s="35"/>
      <c r="E82" s="42" t="str">
        <f>HYPERLINK("http://portal.ifdesign.de/upload/award_img_325/oex_large/226508_01_325-226508_Voice_helper_1.jpg")</f>
        <v>http://portal.ifdesign.de/upload/award_img_325/oex_large/226508_01_325-226508_Voice_helper_1.jpg</v>
      </c>
      <c r="F82" s="42" t="str">
        <f>HYPERLINK("http://portal.ifdesign.de/upload/award_img_325/oex_large/226508_02_325-226508_Voice_helper_2.jpg")</f>
        <v>http://portal.ifdesign.de/upload/award_img_325/oex_large/226508_02_325-226508_Voice_helper_2.jpg</v>
      </c>
      <c r="G82" s="39" t="s">
        <v>459</v>
      </c>
      <c r="H82" s="4" t="s">
        <v>460</v>
      </c>
      <c r="I82" s="26" t="s">
        <v>755</v>
      </c>
      <c r="J82" s="4" t="s">
        <v>754</v>
      </c>
      <c r="K82" s="3" t="s">
        <v>178</v>
      </c>
      <c r="L82" s="4" t="s">
        <v>461</v>
      </c>
      <c r="M82" s="2" t="s">
        <v>652</v>
      </c>
    </row>
    <row r="83" spans="1:13" ht="181.5" customHeight="1" x14ac:dyDescent="0.25">
      <c r="A83" s="3">
        <v>79</v>
      </c>
      <c r="B83" s="19" t="s">
        <v>452</v>
      </c>
      <c r="C83" s="16" t="s">
        <v>98</v>
      </c>
      <c r="D83" s="35"/>
      <c r="E83" s="42" t="str">
        <f>HYPERLINK("http://portal.ifdesign.de/upload/award_img_325/oex_large/226348_01_325-226348-1.jpg")</f>
        <v>http://portal.ifdesign.de/upload/award_img_325/oex_large/226348_01_325-226348-1.jpg</v>
      </c>
      <c r="F83" s="42" t="str">
        <f>HYPERLINK("http://portal.ifdesign.de/upload/award_img_325/oex_large/226348_02_325-226348-2.jpg")</f>
        <v>http://portal.ifdesign.de/upload/award_img_325/oex_large/226348_02_325-226348-2.jpg</v>
      </c>
      <c r="G83" s="39" t="s">
        <v>462</v>
      </c>
      <c r="H83" s="4" t="s">
        <v>463</v>
      </c>
      <c r="I83" s="26" t="s">
        <v>756</v>
      </c>
      <c r="J83" s="4" t="s">
        <v>464</v>
      </c>
      <c r="K83" s="3" t="s">
        <v>175</v>
      </c>
      <c r="L83" s="4" t="s">
        <v>465</v>
      </c>
      <c r="M83" s="2" t="s">
        <v>653</v>
      </c>
    </row>
    <row r="84" spans="1:13" ht="181.5" customHeight="1" x14ac:dyDescent="0.25">
      <c r="A84" s="3">
        <v>80</v>
      </c>
      <c r="B84" s="19" t="s">
        <v>452</v>
      </c>
      <c r="C84" s="16" t="s">
        <v>98</v>
      </c>
      <c r="D84" s="35"/>
      <c r="E84" s="42" t="str">
        <f>HYPERLINK("http://portal.ifdesign.de/upload/award_img_325/oex_large/225394_01_325-225394_Products_and_Applications_1.jpg")</f>
        <v>http://portal.ifdesign.de/upload/award_img_325/oex_large/225394_01_325-225394_Products_and_Applications_1.jpg</v>
      </c>
      <c r="F84" s="42" t="str">
        <f>HYPERLINK("http://portal.ifdesign.de/upload/award_img_325/oex_large/225394_02_325-225394_Products_and_Applications_2.jpg")</f>
        <v>http://portal.ifdesign.de/upload/award_img_325/oex_large/225394_02_325-225394_Products_and_Applications_2.jpg</v>
      </c>
      <c r="G84" s="39" t="s">
        <v>466</v>
      </c>
      <c r="H84" s="4" t="s">
        <v>467</v>
      </c>
      <c r="I84" s="26" t="s">
        <v>727</v>
      </c>
      <c r="J84" s="4" t="s">
        <v>726</v>
      </c>
      <c r="K84" s="3" t="s">
        <v>179</v>
      </c>
      <c r="L84" s="4" t="s">
        <v>468</v>
      </c>
      <c r="M84" s="2" t="s">
        <v>654</v>
      </c>
    </row>
    <row r="85" spans="1:13" ht="181.5" customHeight="1" x14ac:dyDescent="0.25">
      <c r="A85" s="3">
        <v>81</v>
      </c>
      <c r="B85" s="19" t="s">
        <v>452</v>
      </c>
      <c r="C85" s="16" t="s">
        <v>469</v>
      </c>
      <c r="D85" s="35"/>
      <c r="E85" s="42" t="str">
        <f>HYPERLINK("http://portal.ifdesign.de/upload/award_img_325/oex_large/228114_01_325-228114_collapsible_bathroom_1.jpg")</f>
        <v>http://portal.ifdesign.de/upload/award_img_325/oex_large/228114_01_325-228114_collapsible_bathroom_1.jpg</v>
      </c>
      <c r="F85" s="42" t="str">
        <f>HYPERLINK("http://portal.ifdesign.de/upload/award_img_325/oex_large/228114_02_325-228114_collapsible_bathroom_2.jpg")</f>
        <v>http://portal.ifdesign.de/upload/award_img_325/oex_large/228114_02_325-228114_collapsible_bathroom_2.jpg</v>
      </c>
      <c r="G85" s="39" t="s">
        <v>470</v>
      </c>
      <c r="H85" s="4" t="s">
        <v>471</v>
      </c>
      <c r="I85" s="26" t="s">
        <v>701</v>
      </c>
      <c r="J85" s="4" t="s">
        <v>191</v>
      </c>
      <c r="K85" s="3" t="s">
        <v>176</v>
      </c>
      <c r="L85" s="4" t="s">
        <v>472</v>
      </c>
      <c r="M85" s="2" t="s">
        <v>655</v>
      </c>
    </row>
    <row r="86" spans="1:13" ht="181.5" customHeight="1" x14ac:dyDescent="0.25">
      <c r="A86" s="3">
        <v>82</v>
      </c>
      <c r="B86" s="19" t="s">
        <v>452</v>
      </c>
      <c r="C86" s="17"/>
      <c r="D86" s="35"/>
      <c r="E86" s="42" t="str">
        <f>HYPERLINK("http://portal.ifdesign.de/upload/award_img_325/oex_large/228357_01_325-228357_Re-Pulp_Shoes_1.jpg")</f>
        <v>http://portal.ifdesign.de/upload/award_img_325/oex_large/228357_01_325-228357_Re-Pulp_Shoes_1.jpg</v>
      </c>
      <c r="F86" s="42" t="str">
        <f>HYPERLINK("http://portal.ifdesign.de/upload/award_img_325/oex_large/228357_02_325-228357_Re-Pulp_Shoes_2.jpg")</f>
        <v>http://portal.ifdesign.de/upload/award_img_325/oex_large/228357_02_325-228357_Re-Pulp_Shoes_2.jpg</v>
      </c>
      <c r="G86" s="39" t="s">
        <v>473</v>
      </c>
      <c r="H86" s="4" t="s">
        <v>474</v>
      </c>
      <c r="I86" s="26" t="s">
        <v>757</v>
      </c>
      <c r="J86" s="4" t="s">
        <v>475</v>
      </c>
      <c r="K86" s="3" t="s">
        <v>175</v>
      </c>
      <c r="L86" s="4" t="s">
        <v>476</v>
      </c>
      <c r="M86" s="2" t="s">
        <v>656</v>
      </c>
    </row>
    <row r="87" spans="1:13" ht="181.5" customHeight="1" x14ac:dyDescent="0.25">
      <c r="A87" s="3">
        <v>83</v>
      </c>
      <c r="B87" s="19" t="s">
        <v>452</v>
      </c>
      <c r="C87" s="17"/>
      <c r="D87" s="35"/>
      <c r="E87" s="42" t="str">
        <f>HYPERLINK("http://portal.ifdesign.de/upload/award_img_325/oex_large/228250_01_Lampen_1.jpg")</f>
        <v>http://portal.ifdesign.de/upload/award_img_325/oex_large/228250_01_Lampen_1.jpg</v>
      </c>
      <c r="F87" s="42" t="str">
        <f>HYPERLINK("http://portal.ifdesign.de/upload/award_img_325/oex_large/228250_02_Lampen_2.jpg")</f>
        <v>http://portal.ifdesign.de/upload/award_img_325/oex_large/228250_02_Lampen_2.jpg</v>
      </c>
      <c r="G87" s="39" t="s">
        <v>477</v>
      </c>
      <c r="H87" s="4" t="s">
        <v>478</v>
      </c>
      <c r="I87" s="26" t="s">
        <v>702</v>
      </c>
      <c r="J87" s="4" t="s">
        <v>186</v>
      </c>
      <c r="K87" s="3" t="s">
        <v>178</v>
      </c>
      <c r="L87" s="4" t="s">
        <v>479</v>
      </c>
      <c r="M87" s="2" t="s">
        <v>657</v>
      </c>
    </row>
    <row r="88" spans="1:13" ht="181.5" customHeight="1" x14ac:dyDescent="0.25">
      <c r="A88" s="3">
        <v>84</v>
      </c>
      <c r="B88" s="19" t="s">
        <v>452</v>
      </c>
      <c r="C88" s="17"/>
      <c r="D88" s="35"/>
      <c r="E88" s="42" t="str">
        <f>HYPERLINK("http://portal.ifdesign.de/upload/award_img_325/oex_large/226627_01_325-226627_The_yurts_style_of_villag_1.jpg")</f>
        <v>http://portal.ifdesign.de/upload/award_img_325/oex_large/226627_01_325-226627_The_yurts_style_of_villag_1.jpg</v>
      </c>
      <c r="F88" s="42" t="str">
        <f>HYPERLINK("http://portal.ifdesign.de/upload/award_img_325/oex_large/226627_02_325-226627_The_yurts_style_of_villag_2.jpg")</f>
        <v>http://portal.ifdesign.de/upload/award_img_325/oex_large/226627_02_325-226627_The_yurts_style_of_villag_2.jpg</v>
      </c>
      <c r="G88" s="39" t="s">
        <v>480</v>
      </c>
      <c r="H88" s="4" t="s">
        <v>481</v>
      </c>
      <c r="I88" s="26" t="s">
        <v>758</v>
      </c>
      <c r="J88" s="4" t="s">
        <v>482</v>
      </c>
      <c r="K88" s="3" t="s">
        <v>175</v>
      </c>
      <c r="L88" s="4" t="s">
        <v>483</v>
      </c>
      <c r="M88" s="2" t="s">
        <v>658</v>
      </c>
    </row>
    <row r="89" spans="1:13" ht="181.5" customHeight="1" x14ac:dyDescent="0.25">
      <c r="A89" s="3">
        <v>85</v>
      </c>
      <c r="B89" s="19" t="s">
        <v>452</v>
      </c>
      <c r="C89" s="17"/>
      <c r="D89" s="35"/>
      <c r="E89" s="42" t="str">
        <f>HYPERLINK("http://portal.ifdesign.de/upload/award_img_325/oex_large/225944_01_325-225944_GOODs_vending_machine_1-01.jpg")</f>
        <v>http://portal.ifdesign.de/upload/award_img_325/oex_large/225944_01_325-225944_GOODs_vending_machine_1-01.jpg</v>
      </c>
      <c r="F89" s="42" t="str">
        <f>HYPERLINK("http://portal.ifdesign.de/upload/award_img_325/oex_large/225944_02_325-225944_GOODs_vending_machine_1-02.jpg")</f>
        <v>http://portal.ifdesign.de/upload/award_img_325/oex_large/225944_02_325-225944_GOODs_vending_machine_1-02.jpg</v>
      </c>
      <c r="G89" s="39" t="s">
        <v>484</v>
      </c>
      <c r="H89" s="4" t="s">
        <v>485</v>
      </c>
      <c r="I89" s="26" t="s">
        <v>759</v>
      </c>
      <c r="J89" s="4" t="s">
        <v>760</v>
      </c>
      <c r="K89" s="3" t="s">
        <v>175</v>
      </c>
      <c r="L89" s="4" t="s">
        <v>486</v>
      </c>
      <c r="M89" s="2" t="s">
        <v>659</v>
      </c>
    </row>
    <row r="90" spans="1:13" ht="181.5" customHeight="1" x14ac:dyDescent="0.25">
      <c r="A90" s="3">
        <v>86</v>
      </c>
      <c r="B90" s="19" t="s">
        <v>452</v>
      </c>
      <c r="C90" s="17"/>
      <c r="D90" s="35"/>
      <c r="E90" s="42" t="str">
        <f>HYPERLINK("http://portal.ifdesign.de/upload/award_img_325/oex_large/224172_01_325-224172_Self-Reliance_1.jpg")</f>
        <v>http://portal.ifdesign.de/upload/award_img_325/oex_large/224172_01_325-224172_Self-Reliance_1.jpg</v>
      </c>
      <c r="F90" s="42" t="str">
        <f>HYPERLINK("http://portal.ifdesign.de/upload/award_img_325/oex_large/224172_02_325-224172_Self-Reliance_2.jpg")</f>
        <v>http://portal.ifdesign.de/upload/award_img_325/oex_large/224172_02_325-224172_Self-Reliance_2.jpg</v>
      </c>
      <c r="G90" s="39" t="s">
        <v>487</v>
      </c>
      <c r="H90" s="4" t="s">
        <v>488</v>
      </c>
      <c r="I90" s="26" t="s">
        <v>725</v>
      </c>
      <c r="J90" s="4" t="s">
        <v>489</v>
      </c>
      <c r="K90" s="3" t="s">
        <v>175</v>
      </c>
      <c r="L90" s="4" t="s">
        <v>490</v>
      </c>
      <c r="M90" s="2" t="s">
        <v>660</v>
      </c>
    </row>
    <row r="91" spans="1:13" ht="181.5" customHeight="1" x14ac:dyDescent="0.25">
      <c r="A91" s="3">
        <v>87</v>
      </c>
      <c r="B91" s="19" t="s">
        <v>452</v>
      </c>
      <c r="C91" s="17"/>
      <c r="D91" s="35"/>
      <c r="E91" s="42" t="str">
        <f>HYPERLINK("http://portal.ifdesign.de/upload/award_img_325/oex_large/224143_01_325-224143_emotionwhisperer_01s.jpg")</f>
        <v>http://portal.ifdesign.de/upload/award_img_325/oex_large/224143_01_325-224143_emotionwhisperer_01s.jpg</v>
      </c>
      <c r="F91" s="43"/>
      <c r="G91" s="39" t="s">
        <v>491</v>
      </c>
      <c r="H91" s="4" t="s">
        <v>492</v>
      </c>
      <c r="I91" s="26" t="s">
        <v>761</v>
      </c>
      <c r="J91" s="5" t="s">
        <v>708</v>
      </c>
      <c r="K91" s="3" t="s">
        <v>790</v>
      </c>
      <c r="L91" s="4" t="s">
        <v>493</v>
      </c>
      <c r="M91" s="2" t="s">
        <v>661</v>
      </c>
    </row>
    <row r="92" spans="1:13" ht="181.5" customHeight="1" x14ac:dyDescent="0.25">
      <c r="A92" s="3">
        <v>88</v>
      </c>
      <c r="B92" s="19" t="s">
        <v>452</v>
      </c>
      <c r="C92" s="17"/>
      <c r="D92" s="35"/>
      <c r="E92" s="42" t="str">
        <f>HYPERLINK("http://portal.ifdesign.de/upload/award_img_325/oex_large/223540_01_325-223540_Touch_Love_1.jpg")</f>
        <v>http://portal.ifdesign.de/upload/award_img_325/oex_large/223540_01_325-223540_Touch_Love_1.jpg</v>
      </c>
      <c r="F92" s="42" t="str">
        <f>HYPERLINK("http://portal.ifdesign.de/upload/award_img_325/oex_large/223540_02_325-223540_Touch_Love_2.jpg")</f>
        <v>http://portal.ifdesign.de/upload/award_img_325/oex_large/223540_02_325-223540_Touch_Love_2.jpg</v>
      </c>
      <c r="G92" s="39" t="s">
        <v>494</v>
      </c>
      <c r="H92" s="4" t="s">
        <v>495</v>
      </c>
      <c r="I92" s="26" t="s">
        <v>703</v>
      </c>
      <c r="J92" s="4" t="s">
        <v>496</v>
      </c>
      <c r="K92" s="3" t="s">
        <v>176</v>
      </c>
      <c r="L92" s="4" t="s">
        <v>497</v>
      </c>
      <c r="M92" s="2" t="s">
        <v>662</v>
      </c>
    </row>
    <row r="93" spans="1:13" ht="181.5" customHeight="1" x14ac:dyDescent="0.25">
      <c r="A93" s="3">
        <v>89</v>
      </c>
      <c r="B93" s="19" t="s">
        <v>452</v>
      </c>
      <c r="C93" s="17"/>
      <c r="D93" s="35"/>
      <c r="E93" s="42" t="str">
        <f>HYPERLINK("http://portal.ifdesign.de/upload/award_img_325/oex_large/223121_01_325-223121_ONE_RACE_-_HUMAN_RACE_01.jpg")</f>
        <v>http://portal.ifdesign.de/upload/award_img_325/oex_large/223121_01_325-223121_ONE_RACE_-_HUMAN_RACE_01.jpg</v>
      </c>
      <c r="F93" s="42" t="str">
        <f>HYPERLINK("http://portal.ifdesign.de/upload/award_img_325/oex_large/223121_02_325-223121_ONE_RACE_-_HUMAN_RACE_02.jpg")</f>
        <v>http://portal.ifdesign.de/upload/award_img_325/oex_large/223121_02_325-223121_ONE_RACE_-_HUMAN_RACE_02.jpg</v>
      </c>
      <c r="G93" s="39" t="s">
        <v>498</v>
      </c>
      <c r="H93" s="4" t="s">
        <v>499</v>
      </c>
      <c r="I93" s="26" t="s">
        <v>724</v>
      </c>
      <c r="J93" s="4" t="s">
        <v>500</v>
      </c>
      <c r="K93" s="3" t="s">
        <v>175</v>
      </c>
      <c r="L93" s="4" t="s">
        <v>501</v>
      </c>
      <c r="M93" s="2" t="s">
        <v>663</v>
      </c>
    </row>
    <row r="94" spans="1:13" ht="181.5" customHeight="1" x14ac:dyDescent="0.25">
      <c r="A94" s="3">
        <v>90</v>
      </c>
      <c r="B94" s="20" t="s">
        <v>502</v>
      </c>
      <c r="C94" s="16" t="s">
        <v>97</v>
      </c>
      <c r="D94" s="35"/>
      <c r="E94" s="42" t="str">
        <f>HYPERLINK("http://portal.ifdesign.de/upload/award_img_325/oex_large/225357_01_Hausboot_klein_Final_bad_Blaues_Wasser.jpg")</f>
        <v>http://portal.ifdesign.de/upload/award_img_325/oex_large/225357_01_Hausboot_klein_Final_bad_Blaues_Wasser.jpg</v>
      </c>
      <c r="F94" s="42" t="str">
        <f>HYPERLINK("http://portal.ifdesign.de/upload/award_img_325/oex_large/225357_02_Wasserkreislauf_Kopie.jpg")</f>
        <v>http://portal.ifdesign.de/upload/award_img_325/oex_large/225357_02_Wasserkreislauf_Kopie.jpg</v>
      </c>
      <c r="G94" s="39" t="s">
        <v>503</v>
      </c>
      <c r="H94" s="4" t="s">
        <v>504</v>
      </c>
      <c r="I94" s="26" t="s">
        <v>704</v>
      </c>
      <c r="J94" s="5" t="s">
        <v>770</v>
      </c>
      <c r="K94" s="3" t="s">
        <v>174</v>
      </c>
      <c r="L94" s="4" t="s">
        <v>505</v>
      </c>
      <c r="M94" s="2" t="s">
        <v>664</v>
      </c>
    </row>
    <row r="95" spans="1:13" ht="181.5" customHeight="1" x14ac:dyDescent="0.25">
      <c r="A95" s="3">
        <v>91</v>
      </c>
      <c r="B95" s="20" t="s">
        <v>502</v>
      </c>
      <c r="C95" s="16" t="s">
        <v>506</v>
      </c>
      <c r="D95" s="35"/>
      <c r="E95" s="42" t="str">
        <f>HYPERLINK("http://portal.ifdesign.de/upload/award_img_325/oex_large/227732_01_325-227732_V4_Housing_1.jpg")</f>
        <v>http://portal.ifdesign.de/upload/award_img_325/oex_large/227732_01_325-227732_V4_Housing_1.jpg</v>
      </c>
      <c r="F95" s="42" t="str">
        <f>HYPERLINK("http://portal.ifdesign.de/upload/award_img_325/oex_large/227732_02_325-227732_V4_Housing_2.jpg")</f>
        <v>http://portal.ifdesign.de/upload/award_img_325/oex_large/227732_02_325-227732_V4_Housing_2.jpg</v>
      </c>
      <c r="G95" s="39" t="s">
        <v>507</v>
      </c>
      <c r="H95" s="4" t="s">
        <v>508</v>
      </c>
      <c r="I95" s="26" t="s">
        <v>762</v>
      </c>
      <c r="J95" s="4" t="s">
        <v>763</v>
      </c>
      <c r="K95" s="3" t="s">
        <v>175</v>
      </c>
      <c r="L95" s="4" t="s">
        <v>509</v>
      </c>
      <c r="M95" s="2" t="s">
        <v>665</v>
      </c>
    </row>
    <row r="96" spans="1:13" ht="181.5" customHeight="1" x14ac:dyDescent="0.25">
      <c r="A96" s="3">
        <v>92</v>
      </c>
      <c r="B96" s="20" t="s">
        <v>502</v>
      </c>
      <c r="C96" s="16" t="s">
        <v>98</v>
      </c>
      <c r="D96" s="35"/>
      <c r="E96" s="42" t="str">
        <f>HYPERLINK("http://portal.ifdesign.de/upload/award_img_325/oex_large/227755_01_325-227755_Smart_table_1.jpg")</f>
        <v>http://portal.ifdesign.de/upload/award_img_325/oex_large/227755_01_325-227755_Smart_table_1.jpg</v>
      </c>
      <c r="F96" s="43"/>
      <c r="G96" s="39" t="s">
        <v>510</v>
      </c>
      <c r="H96" s="4" t="s">
        <v>511</v>
      </c>
      <c r="I96" s="26" t="s">
        <v>723</v>
      </c>
      <c r="J96" s="4" t="s">
        <v>512</v>
      </c>
      <c r="K96" s="3" t="s">
        <v>176</v>
      </c>
      <c r="L96" s="4" t="s">
        <v>513</v>
      </c>
      <c r="M96" s="2" t="s">
        <v>666</v>
      </c>
    </row>
    <row r="97" spans="1:13" ht="181.5" customHeight="1" x14ac:dyDescent="0.25">
      <c r="A97" s="3">
        <v>93</v>
      </c>
      <c r="B97" s="20" t="s">
        <v>502</v>
      </c>
      <c r="C97" s="16" t="s">
        <v>98</v>
      </c>
      <c r="D97" s="35"/>
      <c r="E97" s="42" t="str">
        <f>HYPERLINK("http://portal.ifdesign.de/upload/award_img_325/oex_large/227279_01_325-227279_Furniture_1.jpg")</f>
        <v>http://portal.ifdesign.de/upload/award_img_325/oex_large/227279_01_325-227279_Furniture_1.jpg</v>
      </c>
      <c r="F97" s="42" t="str">
        <f>HYPERLINK("http://portal.ifdesign.de/upload/award_img_325/oex_large/227279_02_325_227279_all_in_room_2jpg")</f>
        <v>http://portal.ifdesign.de/upload/award_img_325/oex_large/227279_02_325_227279_all_in_room_2jpg</v>
      </c>
      <c r="G97" s="39" t="s">
        <v>514</v>
      </c>
      <c r="H97" s="4" t="s">
        <v>515</v>
      </c>
      <c r="I97" s="26" t="s">
        <v>800</v>
      </c>
      <c r="J97" s="5" t="s">
        <v>709</v>
      </c>
      <c r="K97" s="3" t="s">
        <v>178</v>
      </c>
      <c r="L97" s="4" t="s">
        <v>516</v>
      </c>
      <c r="M97" s="2" t="s">
        <v>667</v>
      </c>
    </row>
    <row r="98" spans="1:13" ht="181.5" customHeight="1" x14ac:dyDescent="0.25">
      <c r="A98" s="3">
        <v>94</v>
      </c>
      <c r="B98" s="20" t="s">
        <v>502</v>
      </c>
      <c r="C98" s="16" t="s">
        <v>98</v>
      </c>
      <c r="D98" s="35"/>
      <c r="E98" s="42" t="str">
        <f>HYPERLINK("http://portal.ifdesign.de/upload/award_img_325/oex_large/226523_01_325-226523_Toca_1.jpg")</f>
        <v>http://portal.ifdesign.de/upload/award_img_325/oex_large/226523_01_325-226523_Toca_1.jpg</v>
      </c>
      <c r="F98" s="42" t="str">
        <f>HYPERLINK("http://portal.ifdesign.de/upload/award_img_325/oex_large/226523_02_325-226523_Toca_2.jpg")</f>
        <v>http://portal.ifdesign.de/upload/award_img_325/oex_large/226523_02_325-226523_Toca_2.jpg</v>
      </c>
      <c r="G98" s="39" t="s">
        <v>517</v>
      </c>
      <c r="H98" s="4" t="s">
        <v>518</v>
      </c>
      <c r="I98" s="26" t="s">
        <v>764</v>
      </c>
      <c r="J98" s="4" t="s">
        <v>519</v>
      </c>
      <c r="K98" s="3" t="s">
        <v>174</v>
      </c>
      <c r="L98" s="4" t="s">
        <v>520</v>
      </c>
      <c r="M98" s="2" t="s">
        <v>668</v>
      </c>
    </row>
    <row r="99" spans="1:13" ht="181.5" customHeight="1" x14ac:dyDescent="0.25">
      <c r="A99" s="3">
        <v>95</v>
      </c>
      <c r="B99" s="20" t="s">
        <v>502</v>
      </c>
      <c r="C99" s="16" t="s">
        <v>98</v>
      </c>
      <c r="D99" s="35"/>
      <c r="E99" s="42" t="str">
        <f>HYPERLINK("http://portal.ifdesign.de/upload/award_img_325/oex_large/224995_01_170617_Bosch_Vario_IF_Support_images.jpg")</f>
        <v>http://portal.ifdesign.de/upload/award_img_325/oex_large/224995_01_170617_Bosch_Vario_IF_Support_images.jpg</v>
      </c>
      <c r="F99" s="42" t="str">
        <f>HYPERLINK("http://portal.ifdesign.de/upload/award_img_325/oex_large/224995_02_170617_Bosch_Vario_IF_Support_images2.jpg")</f>
        <v>http://portal.ifdesign.de/upload/award_img_325/oex_large/224995_02_170617_Bosch_Vario_IF_Support_images2.jpg</v>
      </c>
      <c r="G99" s="39" t="s">
        <v>521</v>
      </c>
      <c r="H99" s="4" t="s">
        <v>522</v>
      </c>
      <c r="I99" s="26" t="s">
        <v>722</v>
      </c>
      <c r="J99" s="4" t="s">
        <v>334</v>
      </c>
      <c r="K99" s="3" t="s">
        <v>181</v>
      </c>
      <c r="L99" s="4" t="s">
        <v>523</v>
      </c>
      <c r="M99" s="2" t="s">
        <v>669</v>
      </c>
    </row>
    <row r="100" spans="1:13" ht="181.5" customHeight="1" x14ac:dyDescent="0.25">
      <c r="A100" s="3">
        <v>96</v>
      </c>
      <c r="B100" s="20" t="s">
        <v>502</v>
      </c>
      <c r="C100" s="17"/>
      <c r="D100" s="38"/>
      <c r="E100" s="42" t="str">
        <f>HYPERLINK("http://portal.ifdesign.de/upload/award_img_325/oex_large/225535_01_325-225535_All_in_One_1.jpg")</f>
        <v>http://portal.ifdesign.de/upload/award_img_325/oex_large/225535_01_325-225535_All_in_One_1.jpg</v>
      </c>
      <c r="F100" s="42" t="str">
        <f>HYPERLINK("http://portal.ifdesign.de/upload/award_img_325/oex_large/225535_02_325-225535_All_in_One_2.jpg")</f>
        <v>http://portal.ifdesign.de/upload/award_img_325/oex_large/225535_02_325-225535_All_in_One_2.jpg</v>
      </c>
      <c r="G100" s="39" t="s">
        <v>524</v>
      </c>
      <c r="H100" s="4" t="s">
        <v>525</v>
      </c>
      <c r="I100" s="26" t="s">
        <v>765</v>
      </c>
      <c r="J100" s="4" t="s">
        <v>406</v>
      </c>
      <c r="K100" s="3" t="s">
        <v>176</v>
      </c>
      <c r="L100" s="4" t="s">
        <v>526</v>
      </c>
      <c r="M100" s="2" t="s">
        <v>670</v>
      </c>
    </row>
    <row r="101" spans="1:13" ht="181.5" customHeight="1" x14ac:dyDescent="0.25">
      <c r="A101" s="3">
        <v>97</v>
      </c>
      <c r="B101" s="20" t="s">
        <v>502</v>
      </c>
      <c r="C101" s="17"/>
      <c r="D101" s="35"/>
      <c r="E101" s="42" t="str">
        <f>HYPERLINK("http://portal.ifdesign.de/upload/award_img_325/oex_large/224987_01_325-224987_lay-down.jpg")</f>
        <v>http://portal.ifdesign.de/upload/award_img_325/oex_large/224987_01_325-224987_lay-down.jpg</v>
      </c>
      <c r="F101" s="42" t="str">
        <f>HYPERLINK("http://portal.ifdesign.de/upload/award_img_325/oex_large/224987_02_lay_down_rendering_innenraumjpg")</f>
        <v>http://portal.ifdesign.de/upload/award_img_325/oex_large/224987_02_lay_down_rendering_innenraumjpg</v>
      </c>
      <c r="G101" s="39" t="s">
        <v>527</v>
      </c>
      <c r="H101" s="4" t="s">
        <v>528</v>
      </c>
      <c r="I101" s="26" t="s">
        <v>766</v>
      </c>
      <c r="J101" s="4" t="s">
        <v>529</v>
      </c>
      <c r="K101" s="3" t="s">
        <v>174</v>
      </c>
      <c r="L101" s="4" t="s">
        <v>530</v>
      </c>
      <c r="M101" s="2" t="s">
        <v>671</v>
      </c>
    </row>
    <row r="102" spans="1:13" ht="181.5" customHeight="1" x14ac:dyDescent="0.25">
      <c r="A102" s="3">
        <v>98</v>
      </c>
      <c r="B102" s="20" t="s">
        <v>502</v>
      </c>
      <c r="C102" s="17"/>
      <c r="D102" s="35"/>
      <c r="E102" s="42" t="str">
        <f>HYPERLINK("http://portal.ifdesign.de/upload/award_img_325/oex_large/224351_01_325-224351_Connex_1.jpg")</f>
        <v>http://portal.ifdesign.de/upload/award_img_325/oex_large/224351_01_325-224351_Connex_1.jpg</v>
      </c>
      <c r="F102" s="43"/>
      <c r="G102" s="39" t="s">
        <v>531</v>
      </c>
      <c r="H102" s="4" t="s">
        <v>532</v>
      </c>
      <c r="I102" s="26" t="s">
        <v>721</v>
      </c>
      <c r="J102" s="4" t="s">
        <v>533</v>
      </c>
      <c r="K102" s="3" t="s">
        <v>791</v>
      </c>
      <c r="L102" s="4" t="s">
        <v>534</v>
      </c>
      <c r="M102" s="2" t="s">
        <v>672</v>
      </c>
    </row>
    <row r="103" spans="1:13" ht="181.5" customHeight="1" x14ac:dyDescent="0.25">
      <c r="A103" s="3">
        <v>99</v>
      </c>
      <c r="B103" s="20" t="s">
        <v>502</v>
      </c>
      <c r="C103" s="17"/>
      <c r="D103" s="35"/>
      <c r="E103" s="42" t="str">
        <f>HYPERLINK("http://portal.ifdesign.de/upload/award_img_325/oex_large/223389_01_325-223389_GOGOFurniture_1.JPG")</f>
        <v>http://portal.ifdesign.de/upload/award_img_325/oex_large/223389_01_325-223389_GOGOFurniture_1.JPG</v>
      </c>
      <c r="F103" s="42" t="str">
        <f>HYPERLINK("http://portal.ifdesign.de/upload/award_img_325/oex_large/223389_02_325-223389_GOGOFurniture_2.jpg")</f>
        <v>http://portal.ifdesign.de/upload/award_img_325/oex_large/223389_02_325-223389_GOGOFurniture_2.jpg</v>
      </c>
      <c r="G103" s="39" t="s">
        <v>535</v>
      </c>
      <c r="H103" s="4" t="s">
        <v>515</v>
      </c>
      <c r="I103" s="26" t="s">
        <v>768</v>
      </c>
      <c r="J103" s="4" t="s">
        <v>767</v>
      </c>
      <c r="K103" s="3" t="s">
        <v>175</v>
      </c>
      <c r="L103" s="4" t="s">
        <v>536</v>
      </c>
      <c r="M103" s="2" t="s">
        <v>673</v>
      </c>
    </row>
    <row r="104" spans="1:13" ht="181.5" customHeight="1" x14ac:dyDescent="0.25">
      <c r="A104" s="3">
        <v>100</v>
      </c>
      <c r="B104" s="20" t="s">
        <v>502</v>
      </c>
      <c r="C104" s="17"/>
      <c r="D104" s="35"/>
      <c r="E104" s="42" t="str">
        <f>HYPERLINK("http://portal.ifdesign.de/upload/award_img_325/oex_large/223199_01_325_223199_shift_1jpg")</f>
        <v>http://portal.ifdesign.de/upload/award_img_325/oex_large/223199_01_325_223199_shift_1jpg</v>
      </c>
      <c r="F104" s="42" t="str">
        <f>HYPERLINK("http://portal.ifdesign.de/upload/award_img_325/oex_large/223199_02_325_223199_shift_2jpg")</f>
        <v>http://portal.ifdesign.de/upload/award_img_325/oex_large/223199_02_325_223199_shift_2jpg</v>
      </c>
      <c r="G104" s="39" t="s">
        <v>537</v>
      </c>
      <c r="H104" s="4" t="s">
        <v>538</v>
      </c>
      <c r="I104" s="26" t="s">
        <v>769</v>
      </c>
      <c r="J104" s="4" t="s">
        <v>770</v>
      </c>
      <c r="K104" s="3" t="s">
        <v>174</v>
      </c>
      <c r="L104" s="4" t="s">
        <v>539</v>
      </c>
      <c r="M104" s="2" t="s">
        <v>674</v>
      </c>
    </row>
    <row r="105" spans="1:13" ht="181.5" customHeight="1" x14ac:dyDescent="0.25">
      <c r="A105" s="3">
        <v>101</v>
      </c>
      <c r="B105" s="21" t="s">
        <v>540</v>
      </c>
      <c r="C105" s="16" t="s">
        <v>91</v>
      </c>
      <c r="D105" s="35"/>
      <c r="E105" s="42" t="str">
        <f>HYPERLINK("http://portal.ifdesign.de/upload/award_img_325/oex_large/223280_01_325-223280_ASHA_2.jpg")</f>
        <v>http://portal.ifdesign.de/upload/award_img_325/oex_large/223280_01_325-223280_ASHA_2.jpg</v>
      </c>
      <c r="F105" s="42" t="str">
        <f>HYPERLINK("http://portal.ifdesign.de/upload/award_img_325/oex_large/223280_02_325-223280_ASHA_1.jpg")</f>
        <v>http://portal.ifdesign.de/upload/award_img_325/oex_large/223280_02_325-223280_ASHA_1.jpg</v>
      </c>
      <c r="G105" s="39" t="s">
        <v>541</v>
      </c>
      <c r="H105" s="4" t="s">
        <v>542</v>
      </c>
      <c r="I105" s="26" t="s">
        <v>720</v>
      </c>
      <c r="J105" s="5" t="s">
        <v>334</v>
      </c>
      <c r="K105" s="3" t="s">
        <v>181</v>
      </c>
      <c r="L105" s="4" t="s">
        <v>543</v>
      </c>
      <c r="M105" s="2" t="s">
        <v>675</v>
      </c>
    </row>
    <row r="106" spans="1:13" ht="181.5" customHeight="1" x14ac:dyDescent="0.25">
      <c r="A106" s="3">
        <v>102</v>
      </c>
      <c r="B106" s="21" t="s">
        <v>540</v>
      </c>
      <c r="C106" s="16" t="s">
        <v>91</v>
      </c>
      <c r="D106" s="35"/>
      <c r="E106" s="42" t="str">
        <f>HYPERLINK("http://portal.ifdesign.de/upload/award_img_325/oex_large/221330_01_325-221330uBagUTI_prevention_2_uBag_2.jpg")</f>
        <v>http://portal.ifdesign.de/upload/award_img_325/oex_large/221330_01_325-221330uBagUTI_prevention_2_uBag_2.jpg</v>
      </c>
      <c r="F106" s="42" t="str">
        <f>HYPERLINK("http://portal.ifdesign.de/upload/award_img_325/oex_large/221330_02_325-221330uBagUTI_prevention_2_uBag_1.jpg")</f>
        <v>http://portal.ifdesign.de/upload/award_img_325/oex_large/221330_02_325-221330uBagUTI_prevention_2_uBag_1.jpg</v>
      </c>
      <c r="G106" s="39" t="s">
        <v>544</v>
      </c>
      <c r="H106" s="4" t="s">
        <v>545</v>
      </c>
      <c r="I106" s="26" t="s">
        <v>771</v>
      </c>
      <c r="J106" s="4" t="s">
        <v>546</v>
      </c>
      <c r="K106" s="3" t="s">
        <v>175</v>
      </c>
      <c r="L106" s="4" t="s">
        <v>547</v>
      </c>
      <c r="M106" s="2" t="s">
        <v>676</v>
      </c>
    </row>
    <row r="107" spans="1:13" ht="181.5" customHeight="1" x14ac:dyDescent="0.25">
      <c r="A107" s="3">
        <v>103</v>
      </c>
      <c r="B107" s="21" t="s">
        <v>540</v>
      </c>
      <c r="C107" s="16" t="s">
        <v>90</v>
      </c>
      <c r="D107" s="35"/>
      <c r="E107" s="42" t="str">
        <f>HYPERLINK("http://portal.ifdesign.de/upload/award_img_325/oex_large/228759_01_325-228759_diaglove_1.jpg")</f>
        <v>http://portal.ifdesign.de/upload/award_img_325/oex_large/228759_01_325-228759_diaglove_1.jpg</v>
      </c>
      <c r="F107" s="43"/>
      <c r="G107" s="39" t="s">
        <v>548</v>
      </c>
      <c r="H107" s="4" t="s">
        <v>549</v>
      </c>
      <c r="I107" s="26" t="s">
        <v>772</v>
      </c>
      <c r="J107" s="4" t="s">
        <v>550</v>
      </c>
      <c r="K107" s="3" t="s">
        <v>792</v>
      </c>
      <c r="L107" s="4" t="s">
        <v>551</v>
      </c>
      <c r="M107" s="2" t="s">
        <v>677</v>
      </c>
    </row>
    <row r="108" spans="1:13" ht="181.5" customHeight="1" x14ac:dyDescent="0.25">
      <c r="A108" s="3">
        <v>104</v>
      </c>
      <c r="B108" s="21" t="s">
        <v>540</v>
      </c>
      <c r="C108" s="17"/>
      <c r="D108" s="35"/>
      <c r="E108" s="42" t="str">
        <f>HYPERLINK("http://portal.ifdesign.de/upload/award_img_325/oex_large/228893_01_325_228893_Cevec_1.jpg")</f>
        <v>http://portal.ifdesign.de/upload/award_img_325/oex_large/228893_01_325_228893_Cevec_1.jpg</v>
      </c>
      <c r="F108" s="42" t="str">
        <f>HYPERLINK("http://portal.ifdesign.de/upload/award_img_325/oex_large/228893_02_325_228893_Cevec_2.jpg")</f>
        <v>http://portal.ifdesign.de/upload/award_img_325/oex_large/228893_02_325_228893_Cevec_2.jpg</v>
      </c>
      <c r="G108" s="39" t="s">
        <v>552</v>
      </c>
      <c r="H108" s="4" t="s">
        <v>553</v>
      </c>
      <c r="I108" s="26" t="s">
        <v>719</v>
      </c>
      <c r="J108" s="5" t="s">
        <v>773</v>
      </c>
      <c r="K108" s="3" t="s">
        <v>174</v>
      </c>
      <c r="L108" s="4" t="s">
        <v>554</v>
      </c>
      <c r="M108" s="2" t="s">
        <v>678</v>
      </c>
    </row>
    <row r="109" spans="1:13" ht="181.5" customHeight="1" x14ac:dyDescent="0.25">
      <c r="A109" s="3">
        <v>105</v>
      </c>
      <c r="B109" s="21" t="s">
        <v>540</v>
      </c>
      <c r="C109" s="17"/>
      <c r="D109" s="35"/>
      <c r="E109" s="42" t="str">
        <f>HYPERLINK("http://portal.ifdesign.de/upload/award_img_325/oex_large/228715_01_325-228715_EZ-BOARDING_1.jpg")</f>
        <v>http://portal.ifdesign.de/upload/award_img_325/oex_large/228715_01_325-228715_EZ-BOARDING_1.jpg</v>
      </c>
      <c r="F109" s="42" t="str">
        <f>HYPERLINK("http://portal.ifdesign.de/upload/award_img_325/oex_large/228715_02_325-228715_EZ-BOARDING_2.jpg")</f>
        <v>http://portal.ifdesign.de/upload/award_img_325/oex_large/228715_02_325-228715_EZ-BOARDING_2.jpg</v>
      </c>
      <c r="G109" s="39" t="s">
        <v>555</v>
      </c>
      <c r="H109" s="4" t="s">
        <v>556</v>
      </c>
      <c r="I109" s="26" t="s">
        <v>774</v>
      </c>
      <c r="J109" s="4" t="s">
        <v>557</v>
      </c>
      <c r="K109" s="3" t="s">
        <v>178</v>
      </c>
      <c r="L109" s="4" t="s">
        <v>558</v>
      </c>
      <c r="M109" s="2" t="s">
        <v>679</v>
      </c>
    </row>
    <row r="110" spans="1:13" ht="181.5" customHeight="1" x14ac:dyDescent="0.25">
      <c r="A110" s="3">
        <v>106</v>
      </c>
      <c r="B110" s="21" t="s">
        <v>540</v>
      </c>
      <c r="C110" s="17"/>
      <c r="D110" s="35"/>
      <c r="E110" s="42" t="str">
        <f>HYPERLINK("http://portal.ifdesign.de/upload/award_img_325/oex_large/228149_01_325-228149_bamboodia_1.jpg")</f>
        <v>http://portal.ifdesign.de/upload/award_img_325/oex_large/228149_01_325-228149_bamboodia_1.jpg</v>
      </c>
      <c r="F110" s="42" t="str">
        <f>HYPERLINK("http://portal.ifdesign.de/upload/award_img_325/oex_large/228149_02_325-228149_bamboodia_2.jpg")</f>
        <v>http://portal.ifdesign.de/upload/award_img_325/oex_large/228149_02_325-228149_bamboodia_2.jpg</v>
      </c>
      <c r="G110" s="39" t="s">
        <v>559</v>
      </c>
      <c r="H110" s="4" t="s">
        <v>560</v>
      </c>
      <c r="I110" s="26" t="s">
        <v>776</v>
      </c>
      <c r="J110" s="4" t="s">
        <v>775</v>
      </c>
      <c r="K110" s="3" t="s">
        <v>175</v>
      </c>
      <c r="L110" s="4" t="s">
        <v>561</v>
      </c>
      <c r="M110" s="2" t="s">
        <v>680</v>
      </c>
    </row>
    <row r="111" spans="1:13" ht="181.5" customHeight="1" x14ac:dyDescent="0.25">
      <c r="A111" s="3">
        <v>107</v>
      </c>
      <c r="B111" s="21" t="s">
        <v>540</v>
      </c>
      <c r="C111" s="17"/>
      <c r="D111" s="35"/>
      <c r="E111" s="42" t="str">
        <f>HYPERLINK("http://portal.ifdesign.de/upload/award_img_325/oex_large/227609_01_325_227609_breathing_1jpg")</f>
        <v>http://portal.ifdesign.de/upload/award_img_325/oex_large/227609_01_325_227609_breathing_1jpg</v>
      </c>
      <c r="F111" s="42" t="str">
        <f>HYPERLINK("http://portal.ifdesign.de/upload/award_img_325/oex_large/227609_02_325_227609_breathing_2jpg")</f>
        <v>http://portal.ifdesign.de/upload/award_img_325/oex_large/227609_02_325_227609_breathing_2jpg</v>
      </c>
      <c r="G111" s="39" t="s">
        <v>562</v>
      </c>
      <c r="H111" s="4" t="s">
        <v>563</v>
      </c>
      <c r="I111" s="26" t="s">
        <v>718</v>
      </c>
      <c r="J111" s="4" t="s">
        <v>564</v>
      </c>
      <c r="K111" s="3" t="s">
        <v>176</v>
      </c>
      <c r="L111" s="4" t="s">
        <v>565</v>
      </c>
      <c r="M111" s="2" t="s">
        <v>681</v>
      </c>
    </row>
    <row r="112" spans="1:13" ht="181.5" customHeight="1" x14ac:dyDescent="0.25">
      <c r="A112" s="3">
        <v>108</v>
      </c>
      <c r="B112" s="21" t="s">
        <v>540</v>
      </c>
      <c r="C112" s="17"/>
      <c r="D112" s="35"/>
      <c r="E112" s="42" t="str">
        <f>HYPERLINK("http://portal.ifdesign.de/upload/award_img_325/oex_large/227137_01_325-227137_cric_1.jpg")</f>
        <v>http://portal.ifdesign.de/upload/award_img_325/oex_large/227137_01_325-227137_cric_1.jpg</v>
      </c>
      <c r="F112" s="42" t="str">
        <f>HYPERLINK("http://portal.ifdesign.de/upload/award_img_325/oex_large/227137_02_325-227137_cric_2.jpg")</f>
        <v>http://portal.ifdesign.de/upload/award_img_325/oex_large/227137_02_325-227137_cric_2.jpg</v>
      </c>
      <c r="G112" s="39" t="s">
        <v>566</v>
      </c>
      <c r="H112" s="4" t="s">
        <v>567</v>
      </c>
      <c r="I112" s="26" t="s">
        <v>780</v>
      </c>
      <c r="J112" s="4" t="s">
        <v>779</v>
      </c>
      <c r="K112" s="3" t="s">
        <v>568</v>
      </c>
      <c r="L112" s="4" t="s">
        <v>569</v>
      </c>
      <c r="M112" s="2" t="s">
        <v>682</v>
      </c>
    </row>
    <row r="113" spans="1:13" ht="181.5" customHeight="1" x14ac:dyDescent="0.25">
      <c r="A113" s="3">
        <v>109</v>
      </c>
      <c r="B113" s="21" t="s">
        <v>540</v>
      </c>
      <c r="C113" s="17"/>
      <c r="D113" s="35"/>
      <c r="E113" s="42" t="str">
        <f>HYPERLINK("http://portal.ifdesign.de/upload/award_img_325/oex_large/227041_01_325-227041_CareHelper_1.jpg")</f>
        <v>http://portal.ifdesign.de/upload/award_img_325/oex_large/227041_01_325-227041_CareHelper_1.jpg</v>
      </c>
      <c r="F113" s="42" t="str">
        <f>HYPERLINK("http://portal.ifdesign.de/upload/award_img_325/oex_large/227041_02_325-227041_CareHelper_2.jpg")</f>
        <v>http://portal.ifdesign.de/upload/award_img_325/oex_large/227041_02_325-227041_CareHelper_2.jpg</v>
      </c>
      <c r="G113" s="39" t="s">
        <v>570</v>
      </c>
      <c r="H113" s="4" t="s">
        <v>571</v>
      </c>
      <c r="I113" s="26" t="s">
        <v>781</v>
      </c>
      <c r="J113" s="5" t="s">
        <v>202</v>
      </c>
      <c r="K113" s="3" t="s">
        <v>175</v>
      </c>
      <c r="L113" s="4" t="s">
        <v>572</v>
      </c>
      <c r="M113" s="2" t="s">
        <v>683</v>
      </c>
    </row>
    <row r="114" spans="1:13" ht="181.5" customHeight="1" x14ac:dyDescent="0.25">
      <c r="A114" s="3">
        <v>110</v>
      </c>
      <c r="B114" s="21" t="s">
        <v>540</v>
      </c>
      <c r="C114" s="17"/>
      <c r="D114" s="35"/>
      <c r="E114" s="42" t="str">
        <f>HYPERLINK("http://portal.ifdesign.de/upload/award_img_325/oex_large/225626_01_323-210147_ECMO_Adoxy_1.jpg")</f>
        <v>http://portal.ifdesign.de/upload/award_img_325/oex_large/225626_01_323-210147_ECMO_Adoxy_1.jpg</v>
      </c>
      <c r="F114" s="42" t="str">
        <f>HYPERLINK("http://portal.ifdesign.de/upload/award_img_325/oex_large/225626_02_323-210147_ECMO_Adoxy_2.jpg")</f>
        <v>http://portal.ifdesign.de/upload/award_img_325/oex_large/225626_02_323-210147_ECMO_Adoxy_2.jpg</v>
      </c>
      <c r="G114" s="39" t="s">
        <v>573</v>
      </c>
      <c r="H114" s="4" t="s">
        <v>574</v>
      </c>
      <c r="I114" s="26" t="s">
        <v>717</v>
      </c>
      <c r="J114" s="4" t="s">
        <v>334</v>
      </c>
      <c r="K114" s="3" t="s">
        <v>181</v>
      </c>
      <c r="L114" s="4" t="s">
        <v>575</v>
      </c>
      <c r="M114" s="2" t="s">
        <v>684</v>
      </c>
    </row>
    <row r="115" spans="1:13" ht="181.5" customHeight="1" x14ac:dyDescent="0.25">
      <c r="A115" s="3">
        <v>111</v>
      </c>
      <c r="B115" s="21" t="s">
        <v>540</v>
      </c>
      <c r="C115" s="17"/>
      <c r="D115" s="35"/>
      <c r="E115" s="42" t="str">
        <f>HYPERLINK("http://portal.ifdesign.de/upload/award_img_325/oex_large/225548_01_325-225548_tesselate_1.jpg")</f>
        <v>http://portal.ifdesign.de/upload/award_img_325/oex_large/225548_01_325-225548_tesselate_1.jpg</v>
      </c>
      <c r="F115" s="42" t="str">
        <f>HYPERLINK("http://portal.ifdesign.de/upload/award_img_325/oex_large/225548_02_325-225548_tesselate_2.jpg")</f>
        <v>http://portal.ifdesign.de/upload/award_img_325/oex_large/225548_02_325-225548_tesselate_2.jpg</v>
      </c>
      <c r="G115" s="39" t="s">
        <v>576</v>
      </c>
      <c r="H115" s="4" t="s">
        <v>577</v>
      </c>
      <c r="I115" s="26" t="s">
        <v>778</v>
      </c>
      <c r="J115" s="4" t="s">
        <v>777</v>
      </c>
      <c r="K115" s="3" t="s">
        <v>568</v>
      </c>
      <c r="L115" s="4" t="s">
        <v>578</v>
      </c>
      <c r="M115" s="2" t="s">
        <v>685</v>
      </c>
    </row>
    <row r="116" spans="1:13" ht="181.5" customHeight="1" x14ac:dyDescent="0.25">
      <c r="A116" s="3">
        <v>112</v>
      </c>
      <c r="B116" s="21" t="s">
        <v>540</v>
      </c>
      <c r="C116" s="17"/>
      <c r="D116" s="35"/>
      <c r="E116" s="42" t="str">
        <f>HYPERLINK("http://portal.ifdesign.de/upload/award_img_325/oex_large/225497_01_325-225497_cord_1.jpg")</f>
        <v>http://portal.ifdesign.de/upload/award_img_325/oex_large/225497_01_325-225497_cord_1.jpg</v>
      </c>
      <c r="F116" s="42" t="str">
        <f>HYPERLINK("http://portal.ifdesign.de/upload/award_img_325/oex_large/225497_02_OnCuff.jpg")</f>
        <v>http://portal.ifdesign.de/upload/award_img_325/oex_large/225497_02_OnCuff.jpg</v>
      </c>
      <c r="G116" s="39" t="s">
        <v>579</v>
      </c>
      <c r="H116" s="4" t="s">
        <v>580</v>
      </c>
      <c r="I116" s="26" t="s">
        <v>782</v>
      </c>
      <c r="J116" s="4" t="s">
        <v>581</v>
      </c>
      <c r="K116" s="3" t="s">
        <v>793</v>
      </c>
      <c r="L116" s="4" t="s">
        <v>582</v>
      </c>
      <c r="M116" s="2" t="s">
        <v>686</v>
      </c>
    </row>
    <row r="117" spans="1:13" ht="181.5" customHeight="1" x14ac:dyDescent="0.25">
      <c r="A117" s="3">
        <v>113</v>
      </c>
      <c r="B117" s="21" t="s">
        <v>540</v>
      </c>
      <c r="C117" s="17"/>
      <c r="D117" s="35"/>
      <c r="E117" s="42" t="str">
        <f>HYPERLINK("http://portal.ifdesign.de/upload/award_img_325/oex_large/225481_01_325-225481_Darwin_1.jpg")</f>
        <v>http://portal.ifdesign.de/upload/award_img_325/oex_large/225481_01_325-225481_Darwin_1.jpg</v>
      </c>
      <c r="F117" s="42" t="str">
        <f>HYPERLINK("http://portal.ifdesign.de/upload/award_img_325/oex_large/225481_02_325-225481_Darwin_2.jpg")</f>
        <v>http://portal.ifdesign.de/upload/award_img_325/oex_large/225481_02_325-225481_Darwin_2.jpg</v>
      </c>
      <c r="G117" s="39" t="s">
        <v>583</v>
      </c>
      <c r="H117" s="4" t="s">
        <v>584</v>
      </c>
      <c r="I117" s="26" t="s">
        <v>716</v>
      </c>
      <c r="J117" s="5" t="s">
        <v>707</v>
      </c>
      <c r="K117" s="3" t="s">
        <v>174</v>
      </c>
      <c r="L117" s="4" t="s">
        <v>585</v>
      </c>
      <c r="M117" s="2" t="s">
        <v>687</v>
      </c>
    </row>
    <row r="118" spans="1:13" ht="181.5" customHeight="1" x14ac:dyDescent="0.25">
      <c r="A118" s="3">
        <v>114</v>
      </c>
      <c r="B118" s="21" t="s">
        <v>540</v>
      </c>
      <c r="C118" s="17"/>
      <c r="D118" s="35"/>
      <c r="E118" s="42" t="str">
        <f>HYPERLINK("http://portal.ifdesign.de/upload/award_img_325/oex_large/225458_01_325-225458_Lever_on_Infusion_Supporter_1.jpg")</f>
        <v>http://portal.ifdesign.de/upload/award_img_325/oex_large/225458_01_325-225458_Lever_on_Infusion_Supporter_1.jpg</v>
      </c>
      <c r="F118" s="42" t="str">
        <f>HYPERLINK("http://portal.ifdesign.de/upload/award_img_325/oex_large/225458_02_325-225458_Lever_on_Infusion_Supporter_2.jpg")</f>
        <v>http://portal.ifdesign.de/upload/award_img_325/oex_large/225458_02_325-225458_Lever_on_Infusion_Supporter_2.jpg</v>
      </c>
      <c r="G118" s="39" t="s">
        <v>586</v>
      </c>
      <c r="H118" s="4" t="s">
        <v>587</v>
      </c>
      <c r="I118" s="26" t="s">
        <v>784</v>
      </c>
      <c r="J118" s="5" t="s">
        <v>783</v>
      </c>
      <c r="K118" s="3" t="s">
        <v>176</v>
      </c>
      <c r="L118" s="4" t="s">
        <v>588</v>
      </c>
      <c r="M118" s="2" t="s">
        <v>688</v>
      </c>
    </row>
    <row r="119" spans="1:13" ht="181.5" customHeight="1" x14ac:dyDescent="0.25">
      <c r="A119" s="3">
        <v>115</v>
      </c>
      <c r="B119" s="21" t="s">
        <v>540</v>
      </c>
      <c r="C119" s="17"/>
      <c r="D119" s="35"/>
      <c r="E119" s="42" t="str">
        <f>HYPERLINK("http://portal.ifdesign.de/upload/award_img_325/oex_large/225389_01_325-225389_Flow_mucosal_cooler_1.jpg")</f>
        <v>http://portal.ifdesign.de/upload/award_img_325/oex_large/225389_01_325-225389_Flow_mucosal_cooler_1.jpg</v>
      </c>
      <c r="F119" s="42" t="str">
        <f>HYPERLINK("http://portal.ifdesign.de/upload/award_img_325/oex_large/225389_02_325-225389_Flow_mucosal_cooler_2.jpg")</f>
        <v>http://portal.ifdesign.de/upload/award_img_325/oex_large/225389_02_325-225389_Flow_mucosal_cooler_2.jpg</v>
      </c>
      <c r="G119" s="39" t="s">
        <v>589</v>
      </c>
      <c r="H119" s="4" t="s">
        <v>590</v>
      </c>
      <c r="I119" s="26" t="s">
        <v>785</v>
      </c>
      <c r="J119" s="4" t="s">
        <v>591</v>
      </c>
      <c r="K119" s="3" t="s">
        <v>181</v>
      </c>
      <c r="L119" s="4" t="s">
        <v>592</v>
      </c>
      <c r="M119" s="2" t="s">
        <v>689</v>
      </c>
    </row>
    <row r="120" spans="1:13" ht="181.5" customHeight="1" x14ac:dyDescent="0.25">
      <c r="A120" s="3">
        <v>116</v>
      </c>
      <c r="B120" s="21" t="s">
        <v>540</v>
      </c>
      <c r="C120" s="17"/>
      <c r="D120" s="35"/>
      <c r="E120" s="42" t="str">
        <f>HYPERLINK("http://portal.ifdesign.de/upload/award_img_325/oex_large/225283_01_325-225283_PIVS_1.jpg")</f>
        <v>http://portal.ifdesign.de/upload/award_img_325/oex_large/225283_01_325-225283_PIVS_1.jpg</v>
      </c>
      <c r="F120" s="42" t="str">
        <f>HYPERLINK("http://portal.ifdesign.de/upload/award_img_325/oex_large/225283_02_325-225283_PIVS_2.jpg")</f>
        <v>http://portal.ifdesign.de/upload/award_img_325/oex_large/225283_02_325-225283_PIVS_2.jpg</v>
      </c>
      <c r="G120" s="39" t="s">
        <v>593</v>
      </c>
      <c r="H120" s="4" t="s">
        <v>594</v>
      </c>
      <c r="I120" s="26" t="s">
        <v>715</v>
      </c>
      <c r="J120" s="4" t="s">
        <v>595</v>
      </c>
      <c r="K120" s="3" t="s">
        <v>178</v>
      </c>
      <c r="L120" s="4" t="s">
        <v>596</v>
      </c>
      <c r="M120" s="2" t="s">
        <v>690</v>
      </c>
    </row>
    <row r="121" spans="1:13" ht="181.5" customHeight="1" x14ac:dyDescent="0.25">
      <c r="A121" s="3">
        <v>117</v>
      </c>
      <c r="B121" s="21" t="s">
        <v>540</v>
      </c>
      <c r="C121" s="17"/>
      <c r="D121" s="35"/>
      <c r="E121" s="42" t="str">
        <f>HYPERLINK("http://portal.ifdesign.de/upload/award_img_325/oex_large/224982_01_325-224982_Aircast_1.jpg")</f>
        <v>http://portal.ifdesign.de/upload/award_img_325/oex_large/224982_01_325-224982_Aircast_1.jpg</v>
      </c>
      <c r="F121" s="42" t="str">
        <f>HYPERLINK("http://portal.ifdesign.de/upload/award_img_325/oex_large/224982_02_325-224982_Aircast_2.jpg")</f>
        <v>http://portal.ifdesign.de/upload/award_img_325/oex_large/224982_02_325-224982_Aircast_2.jpg</v>
      </c>
      <c r="G121" s="39" t="s">
        <v>597</v>
      </c>
      <c r="H121" s="4" t="s">
        <v>598</v>
      </c>
      <c r="I121" s="26" t="s">
        <v>786</v>
      </c>
      <c r="J121" s="4" t="s">
        <v>599</v>
      </c>
      <c r="K121" s="3" t="s">
        <v>178</v>
      </c>
      <c r="L121" s="4" t="s">
        <v>600</v>
      </c>
      <c r="M121" s="2" t="s">
        <v>691</v>
      </c>
    </row>
    <row r="122" spans="1:13" ht="181.5" customHeight="1" x14ac:dyDescent="0.25">
      <c r="A122" s="3">
        <v>118</v>
      </c>
      <c r="B122" s="21" t="s">
        <v>540</v>
      </c>
      <c r="C122" s="17"/>
      <c r="D122" s="35"/>
      <c r="E122" s="42" t="str">
        <f>HYPERLINK("http://portal.ifdesign.de/upload/award_img_325/oex_large/223558_01_325-223558_Incuwee_1.jpg")</f>
        <v>http://portal.ifdesign.de/upload/award_img_325/oex_large/223558_01_325-223558_Incuwee_1.jpg</v>
      </c>
      <c r="F122" s="42" t="str">
        <f>HYPERLINK("http://portal.ifdesign.de/upload/award_img_325/oex_large/223558_02_325-223558_Incuwee_2.jpg")</f>
        <v>http://portal.ifdesign.de/upload/award_img_325/oex_large/223558_02_325-223558_Incuwee_2.jpg</v>
      </c>
      <c r="G122" s="39" t="s">
        <v>601</v>
      </c>
      <c r="H122" s="4" t="s">
        <v>602</v>
      </c>
      <c r="I122" s="26" t="s">
        <v>788</v>
      </c>
      <c r="J122" s="4" t="s">
        <v>787</v>
      </c>
      <c r="K122" s="3" t="s">
        <v>794</v>
      </c>
      <c r="L122" s="4" t="s">
        <v>603</v>
      </c>
      <c r="M122" s="2" t="s">
        <v>692</v>
      </c>
    </row>
    <row r="123" spans="1:13" ht="181.5" customHeight="1" x14ac:dyDescent="0.25">
      <c r="A123" s="3">
        <v>119</v>
      </c>
      <c r="B123" s="21" t="s">
        <v>540</v>
      </c>
      <c r="C123" s="17"/>
      <c r="D123" s="35"/>
      <c r="E123" s="44" t="str">
        <f>HYPERLINK("http://portal.ifdesign.de/upload/award_img_325/oex_large/223520_01_325-223520_MobileE-DR_1.jpg")</f>
        <v>http://portal.ifdesign.de/upload/award_img_325/oex_large/223520_01_325-223520_MobileE-DR_1.jpg</v>
      </c>
      <c r="F123" s="44" t="str">
        <f>HYPERLINK("http://portal.ifdesign.de/upload/award_img_325/oex_large/223520_02_325-223520_MobileE-DR_2.jpg")</f>
        <v>http://portal.ifdesign.de/upload/award_img_325/oex_large/223520_02_325-223520_MobileE-DR_2.jpg</v>
      </c>
      <c r="G123" s="39" t="s">
        <v>604</v>
      </c>
      <c r="H123" s="4" t="s">
        <v>605</v>
      </c>
      <c r="I123" s="26" t="s">
        <v>714</v>
      </c>
      <c r="J123" s="4" t="s">
        <v>606</v>
      </c>
      <c r="K123" s="3" t="s">
        <v>176</v>
      </c>
      <c r="L123" s="4" t="s">
        <v>607</v>
      </c>
      <c r="M123" s="2" t="s">
        <v>693</v>
      </c>
    </row>
    <row r="124" spans="1:13" ht="181.5" customHeight="1" x14ac:dyDescent="0.25">
      <c r="A124" s="3">
        <v>120</v>
      </c>
      <c r="B124" s="21" t="s">
        <v>540</v>
      </c>
      <c r="C124" s="17"/>
      <c r="D124" s="35"/>
      <c r="E124" s="42" t="str">
        <f>HYPERLINK("http://portal.ifdesign.de/upload/award_img_325/oex_large/223383_01_325-223383_DuoFlow_1.jpg")</f>
        <v>http://portal.ifdesign.de/upload/award_img_325/oex_large/223383_01_325-223383_DuoFlow_1.jpg</v>
      </c>
      <c r="F124" s="42" t="str">
        <f>HYPERLINK("http://portal.ifdesign.de/upload/award_img_325/oex_large/223383_02_325-223383_DuoFlow_2.jpg")</f>
        <v>http://portal.ifdesign.de/upload/award_img_325/oex_large/223383_02_325-223383_DuoFlow_2.jpg</v>
      </c>
      <c r="G124" s="39" t="s">
        <v>608</v>
      </c>
      <c r="H124" s="4" t="s">
        <v>609</v>
      </c>
      <c r="I124" s="26" t="s">
        <v>713</v>
      </c>
      <c r="J124" s="5" t="s">
        <v>334</v>
      </c>
      <c r="K124" s="3" t="s">
        <v>181</v>
      </c>
      <c r="L124" s="4" t="s">
        <v>610</v>
      </c>
      <c r="M124" s="2" t="s">
        <v>694</v>
      </c>
    </row>
    <row r="125" spans="1:13" ht="181.5" customHeight="1" x14ac:dyDescent="0.25">
      <c r="A125" s="3">
        <v>121</v>
      </c>
      <c r="B125" s="21" t="s">
        <v>540</v>
      </c>
      <c r="C125" s="17"/>
      <c r="D125" s="35"/>
      <c r="E125" s="42" t="str">
        <f>HYPERLINK("http://portal.ifdesign.de/upload/award_img_325/oex_large/223203_01_325_223203_next_1jpg")</f>
        <v>http://portal.ifdesign.de/upload/award_img_325/oex_large/223203_01_325_223203_next_1jpg</v>
      </c>
      <c r="F125" s="42" t="str">
        <f>HYPERLINK("http://portal.ifdesign.de/upload/award_img_325/oex_large/223203_02_325_223203_next_2jpg")</f>
        <v>http://portal.ifdesign.de/upload/award_img_325/oex_large/223203_02_325_223203_next_2jpg</v>
      </c>
      <c r="G125" s="39" t="s">
        <v>611</v>
      </c>
      <c r="H125" s="4" t="s">
        <v>612</v>
      </c>
      <c r="I125" s="26" t="s">
        <v>712</v>
      </c>
      <c r="J125" s="5" t="s">
        <v>798</v>
      </c>
      <c r="K125" s="3" t="s">
        <v>174</v>
      </c>
      <c r="L125" s="4" t="s">
        <v>613</v>
      </c>
      <c r="M125" s="2" t="s">
        <v>695</v>
      </c>
    </row>
    <row r="126" spans="1:13" ht="181.5" customHeight="1" x14ac:dyDescent="0.25">
      <c r="A126" s="3">
        <v>122</v>
      </c>
      <c r="B126" s="21" t="s">
        <v>540</v>
      </c>
      <c r="C126" s="17"/>
      <c r="D126" s="35"/>
      <c r="E126" s="42" t="str">
        <f>HYPERLINK("http://portal.ifdesign.de/upload/award_img_325/oex_large/222708_01_325-222708_HIA_1.jpg")</f>
        <v>http://portal.ifdesign.de/upload/award_img_325/oex_large/222708_01_325-222708_HIA_1.jpg</v>
      </c>
      <c r="F126" s="42" t="str">
        <f>HYPERLINK("http://portal.ifdesign.de/upload/award_img_325/oex_large/222708_02_325-222708_HIA_2.jpg")</f>
        <v>http://portal.ifdesign.de/upload/award_img_325/oex_large/222708_02_325-222708_HIA_2.jpg</v>
      </c>
      <c r="G126" s="39" t="s">
        <v>614</v>
      </c>
      <c r="H126" s="4" t="s">
        <v>615</v>
      </c>
      <c r="I126" s="26" t="s">
        <v>711</v>
      </c>
      <c r="J126" s="4" t="s">
        <v>616</v>
      </c>
      <c r="K126" s="3" t="s">
        <v>175</v>
      </c>
      <c r="L126" s="4" t="s">
        <v>617</v>
      </c>
      <c r="M126" s="2" t="s">
        <v>696</v>
      </c>
    </row>
    <row r="127" spans="1:13" ht="181.5" customHeight="1" x14ac:dyDescent="0.25">
      <c r="A127" s="3">
        <v>123</v>
      </c>
      <c r="B127" s="21" t="s">
        <v>540</v>
      </c>
      <c r="C127" s="17"/>
      <c r="D127" s="35"/>
      <c r="E127" s="42" t="str">
        <f>HYPERLINK("http://portal.ifdesign.de/upload/award_img_325/oex_large/222277_01_325-222277-Flywheel_Centrifuge-01.jpg")</f>
        <v>http://portal.ifdesign.de/upload/award_img_325/oex_large/222277_01_325-222277-Flywheel_Centrifuge-01.jpg</v>
      </c>
      <c r="F127" s="42" t="str">
        <f>HYPERLINK("http://portal.ifdesign.de/upload/award_img_325/oex_large/222277_02_325-222277-Flywheel_Centrifuge-02.jpg")</f>
        <v>http://portal.ifdesign.de/upload/award_img_325/oex_large/222277_02_325-222277-Flywheel_Centrifuge-02.jpg</v>
      </c>
      <c r="G127" s="39" t="s">
        <v>618</v>
      </c>
      <c r="H127" s="4" t="s">
        <v>619</v>
      </c>
      <c r="I127" s="26" t="s">
        <v>705</v>
      </c>
      <c r="J127" s="4" t="s">
        <v>620</v>
      </c>
      <c r="K127" s="3" t="s">
        <v>176</v>
      </c>
      <c r="L127" s="4" t="s">
        <v>621</v>
      </c>
      <c r="M127" s="2" t="s">
        <v>697</v>
      </c>
    </row>
    <row r="128" spans="1:13" ht="181.5" customHeight="1" x14ac:dyDescent="0.25">
      <c r="A128" s="3">
        <v>124</v>
      </c>
      <c r="B128" s="21" t="s">
        <v>540</v>
      </c>
      <c r="C128" s="17"/>
      <c r="D128" s="35"/>
      <c r="E128" s="42" t="str">
        <f>HYPERLINK("http://portal.ifdesign.de/upload/award_img_325/oex_large/222063_01_325-222063_TPSurgery_1.jpg")</f>
        <v>http://portal.ifdesign.de/upload/award_img_325/oex_large/222063_01_325-222063_TPSurgery_1.jpg</v>
      </c>
      <c r="F128" s="42" t="str">
        <f>HYPERLINK("http://portal.ifdesign.de/upload/award_img_325/oex_large/222063_02_325-222063_TPSurgery_2.jpg")</f>
        <v>http://portal.ifdesign.de/upload/award_img_325/oex_large/222063_02_325-222063_TPSurgery_2.jpg</v>
      </c>
      <c r="G128" s="39" t="s">
        <v>622</v>
      </c>
      <c r="H128" s="4" t="s">
        <v>623</v>
      </c>
      <c r="I128" s="26" t="s">
        <v>797</v>
      </c>
      <c r="J128" s="4" t="s">
        <v>624</v>
      </c>
      <c r="K128" s="3" t="s">
        <v>790</v>
      </c>
      <c r="L128" s="4" t="s">
        <v>625</v>
      </c>
      <c r="M128" s="2" t="s">
        <v>698</v>
      </c>
    </row>
    <row r="129" spans="1:13" ht="181.5" customHeight="1" x14ac:dyDescent="0.25">
      <c r="A129" s="3">
        <v>125</v>
      </c>
      <c r="B129" s="21" t="s">
        <v>540</v>
      </c>
      <c r="C129" s="17"/>
      <c r="D129" s="35"/>
      <c r="E129" s="42" t="str">
        <f>HYPERLINK("http://portal.ifdesign.de/upload/award_img_325/oex_large/220726_01_325-220726_Ripple_System_2.jpg")</f>
        <v>http://portal.ifdesign.de/upload/award_img_325/oex_large/220726_01_325-220726_Ripple_System_2.jpg</v>
      </c>
      <c r="F129" s="42" t="str">
        <f>HYPERLINK("http://portal.ifdesign.de/upload/award_img_325/oex_large/220726_02_325-220726_Ripple_System_1.jpg")</f>
        <v>http://portal.ifdesign.de/upload/award_img_325/oex_large/220726_02_325-220726_Ripple_System_1.jpg</v>
      </c>
      <c r="G129" s="39" t="s">
        <v>626</v>
      </c>
      <c r="H129" s="4" t="s">
        <v>627</v>
      </c>
      <c r="I129" s="26" t="s">
        <v>795</v>
      </c>
      <c r="J129" s="5" t="s">
        <v>796</v>
      </c>
      <c r="K129" s="3" t="s">
        <v>176</v>
      </c>
      <c r="L129" s="4" t="s">
        <v>628</v>
      </c>
      <c r="M129" s="2" t="s">
        <v>699</v>
      </c>
    </row>
    <row r="130" spans="1:13" ht="181.5" customHeight="1" x14ac:dyDescent="0.25">
      <c r="A130" s="3">
        <v>126</v>
      </c>
      <c r="B130" s="21" t="s">
        <v>540</v>
      </c>
      <c r="C130" s="17"/>
      <c r="D130" s="35"/>
      <c r="E130" s="42" t="str">
        <f>HYPERLINK("http://portal.ifdesign.de/upload/award_img_325/oex_large/213092_01_325-213092-Hoter-In-1.jpg")</f>
        <v>http://portal.ifdesign.de/upload/award_img_325/oex_large/213092_01_325-213092-Hoter-In-1.jpg</v>
      </c>
      <c r="F130" s="42" t="str">
        <f>HYPERLINK("http://portal.ifdesign.de/upload/award_img_325/oex_large/213092_02_325-213092-Hoter-In-2.jpg")</f>
        <v>http://portal.ifdesign.de/upload/award_img_325/oex_large/213092_02_325-213092-Hoter-In-2.jpg</v>
      </c>
      <c r="G130" s="39" t="s">
        <v>629</v>
      </c>
      <c r="H130" s="4" t="s">
        <v>630</v>
      </c>
      <c r="I130" s="26" t="s">
        <v>710</v>
      </c>
      <c r="J130" s="4" t="s">
        <v>631</v>
      </c>
      <c r="K130" s="3" t="s">
        <v>176</v>
      </c>
      <c r="L130" s="4" t="s">
        <v>632</v>
      </c>
      <c r="M130" s="2" t="s">
        <v>700</v>
      </c>
    </row>
  </sheetData>
  <pageMargins left="0.7" right="0.7" top="0.78740157499999996" bottom="0.78740157499999996" header="0.3" footer="0.3"/>
  <pageSetup paperSize="9" scale="4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A9" sqref="A9"/>
    </sheetView>
  </sheetViews>
  <sheetFormatPr baseColWidth="10" defaultRowHeight="15" x14ac:dyDescent="0.25"/>
  <sheetData>
    <row r="1" spans="1:3" x14ac:dyDescent="0.25">
      <c r="A1" t="s">
        <v>8</v>
      </c>
    </row>
    <row r="2" spans="1:3" x14ac:dyDescent="0.25">
      <c r="A2" t="s">
        <v>9</v>
      </c>
      <c r="B2" t="s">
        <v>10</v>
      </c>
      <c r="C2" s="1">
        <v>1000</v>
      </c>
    </row>
    <row r="3" spans="1:3" x14ac:dyDescent="0.25">
      <c r="A3" t="s">
        <v>11</v>
      </c>
      <c r="B3" t="s">
        <v>12</v>
      </c>
      <c r="C3" s="1">
        <v>1000</v>
      </c>
    </row>
    <row r="4" spans="1:3" x14ac:dyDescent="0.25">
      <c r="A4" t="s">
        <v>13</v>
      </c>
      <c r="B4" t="s">
        <v>14</v>
      </c>
      <c r="C4" s="1">
        <v>1000</v>
      </c>
    </row>
    <row r="5" spans="1:3" x14ac:dyDescent="0.25">
      <c r="A5" t="s">
        <v>15</v>
      </c>
      <c r="B5" t="s">
        <v>16</v>
      </c>
      <c r="C5">
        <v>650</v>
      </c>
    </row>
    <row r="6" spans="1:3" x14ac:dyDescent="0.25">
      <c r="A6" t="s">
        <v>17</v>
      </c>
      <c r="B6" t="s">
        <v>18</v>
      </c>
      <c r="C6">
        <v>500</v>
      </c>
    </row>
    <row r="7" spans="1:3" x14ac:dyDescent="0.25">
      <c r="A7" t="s">
        <v>19</v>
      </c>
      <c r="B7" t="s">
        <v>20</v>
      </c>
      <c r="C7">
        <v>500</v>
      </c>
    </row>
    <row r="8" spans="1:3" x14ac:dyDescent="0.25">
      <c r="A8" t="s">
        <v>21</v>
      </c>
      <c r="B8" t="s">
        <v>22</v>
      </c>
      <c r="C8">
        <v>350</v>
      </c>
    </row>
    <row r="9" spans="1:3" x14ac:dyDescent="0.25">
      <c r="A9" t="s">
        <v>23</v>
      </c>
    </row>
    <row r="10" spans="1:3" x14ac:dyDescent="0.25">
      <c r="A10" t="s">
        <v>24</v>
      </c>
      <c r="B10" t="s">
        <v>25</v>
      </c>
      <c r="C10" s="1">
        <v>1500</v>
      </c>
    </row>
    <row r="11" spans="1:3" x14ac:dyDescent="0.25">
      <c r="A11" t="s">
        <v>26</v>
      </c>
      <c r="B11" t="s">
        <v>27</v>
      </c>
      <c r="C11" s="1">
        <v>1000</v>
      </c>
    </row>
    <row r="12" spans="1:3" x14ac:dyDescent="0.25">
      <c r="A12" t="s">
        <v>28</v>
      </c>
      <c r="B12" t="s">
        <v>29</v>
      </c>
      <c r="C12">
        <v>600</v>
      </c>
    </row>
    <row r="13" spans="1:3" x14ac:dyDescent="0.25">
      <c r="A13" t="s">
        <v>30</v>
      </c>
      <c r="B13" t="s">
        <v>31</v>
      </c>
      <c r="C13">
        <v>600</v>
      </c>
    </row>
    <row r="14" spans="1:3" x14ac:dyDescent="0.25">
      <c r="A14" t="s">
        <v>32</v>
      </c>
      <c r="B14" t="s">
        <v>33</v>
      </c>
      <c r="C14">
        <v>600</v>
      </c>
    </row>
    <row r="15" spans="1:3" x14ac:dyDescent="0.25">
      <c r="A15" t="s">
        <v>34</v>
      </c>
      <c r="B15" t="s">
        <v>35</v>
      </c>
      <c r="C15">
        <v>350</v>
      </c>
    </row>
    <row r="16" spans="1:3" x14ac:dyDescent="0.25">
      <c r="A16" t="s">
        <v>36</v>
      </c>
      <c r="B16" t="s">
        <v>37</v>
      </c>
      <c r="C16">
        <v>350</v>
      </c>
    </row>
    <row r="17" spans="1:3" x14ac:dyDescent="0.25">
      <c r="A17" t="s">
        <v>38</v>
      </c>
    </row>
    <row r="18" spans="1:3" x14ac:dyDescent="0.25">
      <c r="A18" t="s">
        <v>39</v>
      </c>
      <c r="B18" t="s">
        <v>40</v>
      </c>
      <c r="C18" s="1">
        <v>2000</v>
      </c>
    </row>
    <row r="19" spans="1:3" x14ac:dyDescent="0.25">
      <c r="A19" t="s">
        <v>41</v>
      </c>
      <c r="B19" t="s">
        <v>42</v>
      </c>
      <c r="C19" s="1">
        <v>1500</v>
      </c>
    </row>
    <row r="20" spans="1:3" x14ac:dyDescent="0.25">
      <c r="A20" t="s">
        <v>43</v>
      </c>
      <c r="B20" t="s">
        <v>44</v>
      </c>
      <c r="C20">
        <v>500</v>
      </c>
    </row>
    <row r="21" spans="1:3" x14ac:dyDescent="0.25">
      <c r="A21" t="s">
        <v>45</v>
      </c>
      <c r="B21" t="s">
        <v>46</v>
      </c>
      <c r="C21">
        <v>500</v>
      </c>
    </row>
    <row r="22" spans="1:3" x14ac:dyDescent="0.25">
      <c r="A22" t="s">
        <v>47</v>
      </c>
      <c r="B22" t="s">
        <v>48</v>
      </c>
      <c r="C22">
        <v>500</v>
      </c>
    </row>
    <row r="23" spans="1:3" x14ac:dyDescent="0.25">
      <c r="A23" t="s">
        <v>49</v>
      </c>
    </row>
    <row r="24" spans="1:3" x14ac:dyDescent="0.25">
      <c r="A24" t="s">
        <v>50</v>
      </c>
      <c r="B24" t="s">
        <v>51</v>
      </c>
      <c r="C24">
        <v>500</v>
      </c>
    </row>
    <row r="25" spans="1:3" x14ac:dyDescent="0.25">
      <c r="A25" t="s">
        <v>52</v>
      </c>
      <c r="B25" t="s">
        <v>53</v>
      </c>
      <c r="C25">
        <v>500</v>
      </c>
    </row>
    <row r="26" spans="1:3" x14ac:dyDescent="0.25">
      <c r="A26" t="s">
        <v>54</v>
      </c>
      <c r="B26" t="s">
        <v>55</v>
      </c>
      <c r="C26">
        <v>500</v>
      </c>
    </row>
    <row r="27" spans="1:3" x14ac:dyDescent="0.25">
      <c r="A27" t="s">
        <v>56</v>
      </c>
      <c r="B27" t="s">
        <v>57</v>
      </c>
      <c r="C27">
        <v>500</v>
      </c>
    </row>
    <row r="28" spans="1:3" x14ac:dyDescent="0.25">
      <c r="A28" t="s">
        <v>58</v>
      </c>
      <c r="B28" t="s">
        <v>59</v>
      </c>
      <c r="C28">
        <v>500</v>
      </c>
    </row>
    <row r="29" spans="1:3" x14ac:dyDescent="0.25">
      <c r="A29" t="s">
        <v>60</v>
      </c>
      <c r="B29" t="s">
        <v>61</v>
      </c>
      <c r="C29">
        <v>500</v>
      </c>
    </row>
    <row r="30" spans="1:3" x14ac:dyDescent="0.25">
      <c r="A30" t="s">
        <v>62</v>
      </c>
      <c r="B30" t="s">
        <v>63</v>
      </c>
      <c r="C30">
        <v>500</v>
      </c>
    </row>
    <row r="31" spans="1:3" x14ac:dyDescent="0.25">
      <c r="A31" t="s">
        <v>64</v>
      </c>
      <c r="B31" t="s">
        <v>65</v>
      </c>
      <c r="C31">
        <v>500</v>
      </c>
    </row>
    <row r="32" spans="1:3" x14ac:dyDescent="0.25">
      <c r="A32" t="s">
        <v>66</v>
      </c>
      <c r="B32" t="s">
        <v>67</v>
      </c>
      <c r="C32">
        <v>500</v>
      </c>
    </row>
    <row r="33" spans="1:3" x14ac:dyDescent="0.25">
      <c r="A33" t="s">
        <v>68</v>
      </c>
      <c r="B33" t="s">
        <v>69</v>
      </c>
      <c r="C33">
        <v>500</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Tabelle1</vt:lpstr>
      <vt:lpstr>Tabelle2</vt:lpstr>
      <vt:lpstr>Tabelle3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Frauke Riechelmann</dc:creator>
  <cp:lastModifiedBy>Annegret Wulf-Pippig</cp:lastModifiedBy>
  <cp:lastPrinted>2017-04-05T07:20:26Z</cp:lastPrinted>
  <dcterms:created xsi:type="dcterms:W3CDTF">2017-04-05T06:42:55Z</dcterms:created>
  <dcterms:modified xsi:type="dcterms:W3CDTF">2017-09-29T11:04:31Z</dcterms:modified>
</cp:coreProperties>
</file>